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1760" activeTab="0"/>
  </bookViews>
  <sheets>
    <sheet name="ianuarie 2024" sheetId="4" r:id="rId1"/>
    <sheet name="Sheet1" sheetId="1" r:id="rId2"/>
    <sheet name="Sheet2" sheetId="2" r:id="rId3"/>
    <sheet name="Sheet3" sheetId="3" r:id="rId4"/>
  </sheets>
  <externalReferences>
    <externalReference r:id="rId7"/>
  </externalReferences>
  <definedNames>
    <definedName name="_xlnm._FilterDatabase" localSheetId="0" hidden="1">'ianuarie 2024'!$B$10:$S$448</definedName>
    <definedName name="_xlnm.Print_Titles" localSheetId="0">'ianuarie 2024'!$6:$10</definedName>
  </definedNames>
  <calcPr calcId="144525"/>
</workbook>
</file>

<file path=xl/sharedStrings.xml><?xml version="1.0" encoding="utf-8"?>
<sst xmlns="http://schemas.openxmlformats.org/spreadsheetml/2006/main" count="1424" uniqueCount="287">
  <si>
    <t>EXTRAS DIN LISTA OBIECTIVELOR DE INVESTIȚII PE ANUL 2024</t>
  </si>
  <si>
    <t>Conform HCL nr. _____/ 31.01.2024</t>
  </si>
  <si>
    <t>I.</t>
  </si>
  <si>
    <t>Credite de angajament</t>
  </si>
  <si>
    <t>II.</t>
  </si>
  <si>
    <t>Credite bugetare</t>
  </si>
  <si>
    <t>Nr. Crt.</t>
  </si>
  <si>
    <t>CAPITOL</t>
  </si>
  <si>
    <t>SUBCAPITOL</t>
  </si>
  <si>
    <t>ALINEAT</t>
  </si>
  <si>
    <t>Denumirea obiectivului de investiții</t>
  </si>
  <si>
    <t>Amplasament</t>
  </si>
  <si>
    <t>I</t>
  </si>
  <si>
    <t>Valoarea totală a obiectivului</t>
  </si>
  <si>
    <t>Valoare decontata pana la 31.12.2023</t>
  </si>
  <si>
    <t>TOTAL    2024</t>
  </si>
  <si>
    <t>Program 2024</t>
  </si>
  <si>
    <t>Influente      +/-</t>
  </si>
  <si>
    <t>BUGET RECTIFICAT</t>
  </si>
  <si>
    <t>TOTAL</t>
  </si>
  <si>
    <t>din care:</t>
  </si>
  <si>
    <t>II</t>
  </si>
  <si>
    <t>Buget local</t>
  </si>
  <si>
    <t>Parțial autofinanțate</t>
  </si>
  <si>
    <t>UE/ PNRR/Alte surse</t>
  </si>
  <si>
    <t>din care Prefinanțare</t>
  </si>
  <si>
    <t>Contribuție proprie</t>
  </si>
  <si>
    <t>Credite interne</t>
  </si>
  <si>
    <t>6=7+12</t>
  </si>
  <si>
    <t>7=8+10+11</t>
  </si>
  <si>
    <t>1. BUGET LOCAL</t>
  </si>
  <si>
    <t>Total A
OBIECTIVE DE INVESTIȚII IN CONTINUARE</t>
  </si>
  <si>
    <t>Total B
OBIECTIVE DE INVESTIȚII NOI</t>
  </si>
  <si>
    <t>Total C
ACHIZȚII DE BUNURI ȘI ALTE CHELTUIELI</t>
  </si>
  <si>
    <t>Autoritati publice 51.02</t>
  </si>
  <si>
    <t>Total C
Achizitii de bunuri si alte cheltuieli</t>
  </si>
  <si>
    <t>51.02</t>
  </si>
  <si>
    <t>51.02.01.03</t>
  </si>
  <si>
    <t>71.01.30</t>
  </si>
  <si>
    <t>Reabilitarea prin consolidare și creșterea eficienței energetice a imobilului  sediului Primăriei, U.A.T. Municipiul Slobozia - DALI</t>
  </si>
  <si>
    <t>Municipiul Slobozia</t>
  </si>
  <si>
    <t>Ordine publica si siguranta   nationala   61.02</t>
  </si>
  <si>
    <t>A. OBIECTIVE DE INVESTITII IN CONTINUARE</t>
  </si>
  <si>
    <t>61.02</t>
  </si>
  <si>
    <t>61.02.03.04</t>
  </si>
  <si>
    <t>Centrul de instruire multifunctional Corp C2 Poligon-Executie lucrari (gard)</t>
  </si>
  <si>
    <t>Politia Locala</t>
  </si>
  <si>
    <t>71.01.02</t>
  </si>
  <si>
    <t>Dotari independente:  Bicicletă - 4 buc</t>
  </si>
  <si>
    <t>71.01.03</t>
  </si>
  <si>
    <t>Dotari independente:  Fibră optică - rețe telecomunicații</t>
  </si>
  <si>
    <t>Dotari independente:  Server Date</t>
  </si>
  <si>
    <t>Dotari independente:  Centrală termică sediu parter</t>
  </si>
  <si>
    <t>Dotari independente:  N.A.S.</t>
  </si>
  <si>
    <t>Dotari independente:  Indicator de viteză cu radar încorporat - 3 buc</t>
  </si>
  <si>
    <t>Dotari independente:  Aplicație informatică de registratură electronică</t>
  </si>
  <si>
    <t>Dotari independente:  Licență pvcc-reclamații-rapoarte activitate</t>
  </si>
  <si>
    <t>DALI + PT + DE Sediu -sala de ședință</t>
  </si>
  <si>
    <t>Invatamint    65.02</t>
  </si>
  <si>
    <t>65.02</t>
  </si>
  <si>
    <t>65.02.04.02</t>
  </si>
  <si>
    <t>Cresterea eficientei energetice - internat liceul tehnologic ”Mihai Eminescu”</t>
  </si>
  <si>
    <t>Cresterea eficientei energetice - Liceul Pedagogic ”Matei Basarab”</t>
  </si>
  <si>
    <t>65.02.50</t>
  </si>
  <si>
    <t>Dotarea unităților de învățământ preuniversitar și a unităților conexe din Municipiul Slobozia - elaborare documentatii avize CTE</t>
  </si>
  <si>
    <t>B. OBIECTIVE DE INVESTITII NOI</t>
  </si>
  <si>
    <t>ELENA</t>
  </si>
  <si>
    <t>Creșterea eficienței energetice - Gradinita cu program prelungit Piticot,  Municipiul Slobozia</t>
  </si>
  <si>
    <t>Creșterea eficienței energetice - Gradinita cu program prelungit Junior,  Municipiul Slobozia</t>
  </si>
  <si>
    <t>Creșterea eficienței energetice - Colegiul Național Mihai Viteazul, Corp A, Municipiul Slobozia</t>
  </si>
  <si>
    <t>Creșterea eficienței energetice - Scoala gimnaziala Sf. Andrei,  Municipiul Slobozia</t>
  </si>
  <si>
    <t>Creșterea eficienței energetice - Scoala gimnaziala Nr. 3, Corp C1/A,  Municipiul Slobozia</t>
  </si>
  <si>
    <t>Creșterea eficienței energetice - Liceul Tehnologic Alexandru Ioan Cuza, Corp B, Municipiul Slobozia</t>
  </si>
  <si>
    <t>60.01/60.03</t>
  </si>
  <si>
    <t>Creșterea eficienței energetice - Liceul Pedagogic Matei Basarab Corp C2”, Municipiul Slobozia</t>
  </si>
  <si>
    <t>65.02.04.01</t>
  </si>
  <si>
    <t>Extindere spații școlare</t>
  </si>
  <si>
    <t>Școala Gimnazială ”Sf. Andrei”</t>
  </si>
  <si>
    <t>Lucrări amenajare /  asigurare utilități grupuri sanitare” Liceul Pedagogic ”Matei Basarab Slobozia - EXECUTIE</t>
  </si>
  <si>
    <t>Liceul Pedagogic "Matei Basarab”</t>
  </si>
  <si>
    <t>Anvelopare corp A</t>
  </si>
  <si>
    <t>Instalație electrică - PT +EXECUȚIE</t>
  </si>
  <si>
    <t>Liceul Tehnologic ”Înălțarea Domnului”</t>
  </si>
  <si>
    <t>Ignifugare hol-trecere școala 5 Slobozia Nouă</t>
  </si>
  <si>
    <t>Gard latură Nord</t>
  </si>
  <si>
    <t>Execuție teren sport școala Bora</t>
  </si>
  <si>
    <t>Liceul de arte ”Ionel Perlea”</t>
  </si>
  <si>
    <t>Anvelopare termică corp B - clădire internat</t>
  </si>
  <si>
    <t>Colegiul National ”Mihai Viteazul”</t>
  </si>
  <si>
    <t>Reabilitare termică Sala de festivitati si atelier electromecanică Liceul Th. Al. I. Cuza</t>
  </si>
  <si>
    <t>Liceul Tehnologic "Al.I.Cuza"</t>
  </si>
  <si>
    <t>Reabilitare acoperis cladire Seminarul Teologic Ortodox ”Sf. Ioan Gură de Aur”</t>
  </si>
  <si>
    <t>Seminarul Teologic ortodox ”Sf. Ioan Gură de Aur”</t>
  </si>
  <si>
    <t xml:space="preserve"> C. ALTE CHELTUIELI DE INVESTITII DIN CARE:</t>
  </si>
  <si>
    <t>Creșterea eficienței energetice - Colegiul Național Mihai Viteazul, Corp C6, Municipiul Slobozia</t>
  </si>
  <si>
    <t>Creșterea eficienței energetice - Liceul de arte Ionel Perlea, Corp C1, Municipiul Slobozia</t>
  </si>
  <si>
    <t>Creșterea eficienței energetice - Liceul de arte Ionel Perlea, Corp A, Municipiul Slobozia</t>
  </si>
  <si>
    <t>Creșterea eficienței energetice - Liceul de arte Ionel Perlea, Sala de Sport, Municipiul Slobozia</t>
  </si>
  <si>
    <t>Creșterea eficienței energetice - Colegiul Național Mihai Viteazul, Sala de sport, Municipiul Slobozia</t>
  </si>
  <si>
    <t>Construire cresa medie, Str. Peneș Curcanu, nr. 10, municipiul Slobozia, județul Ialomița - Realizare utilități necesare obiectivului</t>
  </si>
  <si>
    <t>Campus Școlar - Liceul de Arte ”Ionel Perlea” - actualizare PT</t>
  </si>
  <si>
    <t>Centrul județean de excelență Ialomița - SF</t>
  </si>
  <si>
    <t>65.02.03.01</t>
  </si>
  <si>
    <t>Dotari Independenete- Calandru (presă de călcat) -1 buc</t>
  </si>
  <si>
    <t>Gradinita cu program prelungit "Junior"</t>
  </si>
  <si>
    <t>Dotari Independenete- suplimentare sistem video -2 buc</t>
  </si>
  <si>
    <t>Dotari Independenete- Achiziție container în vederea realizării unei săli de sport</t>
  </si>
  <si>
    <t>Dotari Independenete- Foișor de lemn</t>
  </si>
  <si>
    <t>Gradinita cu program prelungit "Piticot"</t>
  </si>
  <si>
    <t>Dotari Independenete- Aragaze profesionale cantina - 2 buc</t>
  </si>
  <si>
    <t>Gradinita cu program prelungit "Voinicelul"</t>
  </si>
  <si>
    <t>Gradinita cu program prelungit  "Voinicelul"</t>
  </si>
  <si>
    <t>Dotari Independenete- 4 buc uși duble și 3 buc uși simple</t>
  </si>
  <si>
    <t>Dotări independente: Amenajare curtea școlii</t>
  </si>
  <si>
    <t>Dotări independente: Amenajare loc de joacă curtea școlii cu turnare tartan și jocuri colorate</t>
  </si>
  <si>
    <t>Documentație de avizare a lucrărilor de investitii (DALI) - ”Împrejmuire unitate școlară”</t>
  </si>
  <si>
    <t>Școala Gimnazială Nr 3</t>
  </si>
  <si>
    <t>Schimbat branșament electric pentru mărire de putere în corp B</t>
  </si>
  <si>
    <t>Expertiză tehnică pentru executarea celei de-a doua ieșiri corp C cu P+2</t>
  </si>
  <si>
    <t>Proiect pentru executare sistem detectare și avertizare incendiu corp B și C</t>
  </si>
  <si>
    <t>Documentație de avizare a lucrărilor de intervenție grupuri sanitare corp A</t>
  </si>
  <si>
    <t>Dotări independente:  uși acces automate culisante - 2 buc</t>
  </si>
  <si>
    <t>Dotări independente: Modernizare sistem audio-video</t>
  </si>
  <si>
    <t>Dotări independente: Centrală telefonică</t>
  </si>
  <si>
    <t>Dotări independente: Vase expansiune și pompe</t>
  </si>
  <si>
    <t>DALI deviere canalizări</t>
  </si>
  <si>
    <t xml:space="preserve">DALI, expertiză tehnică și recompartimentare punct termic </t>
  </si>
  <si>
    <t>Demolare coș fum punct termic</t>
  </si>
  <si>
    <t xml:space="preserve">Reabilitare cameră tehnică cu înlocuirea cazanelor de pardoseală cu centrale termice în condensare pentru eficientizare </t>
  </si>
  <si>
    <t>Realizare rețea de date liceu</t>
  </si>
  <si>
    <t>Sistem de supraveghere IP 4 MP video audio pentru sălile de examen</t>
  </si>
  <si>
    <t>Demolare scară de acces Liceul de arte Ionel Perlea Slobozia</t>
  </si>
  <si>
    <t>Proiectare teren sport școala Bora</t>
  </si>
  <si>
    <t xml:space="preserve">Elevator </t>
  </si>
  <si>
    <t>Cultura, recreere si religie   67.02</t>
  </si>
  <si>
    <t>67.02</t>
  </si>
  <si>
    <t>67.02.50</t>
  </si>
  <si>
    <t>Modernizare și dotare Sala de spectacole- Casa Municipală  de Cultură NICOLAE ROTARU -Execuție Lucrări</t>
  </si>
  <si>
    <t>Direcția Educație, Cultură și Tineret Slobozia</t>
  </si>
  <si>
    <t>67.02.05.03</t>
  </si>
  <si>
    <t>Amenajare teren minisport 1 Decembrie</t>
  </si>
  <si>
    <t>Directia de Administrare a Domeniului Public</t>
  </si>
  <si>
    <t>Amenajare teren minisport Al. Olimpia (zona ANL Nordului)</t>
  </si>
  <si>
    <t>Cresterea eficientei energetice - Casa Municipală de Cultură "Nicolae Rotaru"</t>
  </si>
  <si>
    <t>Modernizare Ștrand Municipal Strada Răzoare, Municipiul Slobozia - Executie lucrări</t>
  </si>
  <si>
    <t>Reabilitare Centrul de Educație Non - formală (schimbat gard, sistematizare curte, înlocuit tâmplărie pvc)</t>
  </si>
  <si>
    <t>Amenajare sens giratoriu Kaufland</t>
  </si>
  <si>
    <t>Amenajare sens giratoriu LIDL</t>
  </si>
  <si>
    <t>Modernizare Parc E14</t>
  </si>
  <si>
    <t>”Construire Sala de sport polivalenta Slobozia”-realizare utilitati necesare</t>
  </si>
  <si>
    <t>Modernizare Ștrand Municipal Strada Răzoare, Municipiul Slobozia, județul Ialomița - PT, DTAC, DTOE, asistență tehnică, verificare th proiect, avize/ acorduri</t>
  </si>
  <si>
    <t>”CENTRUL MULTIFUNCȚIONAL PENTRU TINERET IN MUNICIPIUL SLOBOZIA”- DALI, Taxe, avize și alte cheltuieli</t>
  </si>
  <si>
    <t xml:space="preserve">Dotari independente: Sistem   de stingere a incendiilor ( grup de pompare cu bazine de apa si grup electrogen propriu) </t>
  </si>
  <si>
    <t>Dotari independente: Containere 2 bucăți – 6x3m, depozitare</t>
  </si>
  <si>
    <t>Dotari independente: Pian cu coadă scurtă</t>
  </si>
  <si>
    <t>Dotari independente: Obiectiv 12-24 mm</t>
  </si>
  <si>
    <t>Dotari independente: Obiectiv 24-70 mm</t>
  </si>
  <si>
    <t>Dotari independente: Server fișiere</t>
  </si>
  <si>
    <t>Dotari independente: Shure QLXD 24/ Beta 87A 550</t>
  </si>
  <si>
    <t>Dotari independente: Videoproiector</t>
  </si>
  <si>
    <t>Dotari independente: Boxe RCF 45A</t>
  </si>
  <si>
    <t>Dotari independente: Bas RCE</t>
  </si>
  <si>
    <t>Dotari independente: Mixere audio cu 8 canale</t>
  </si>
  <si>
    <t>Dotari independente: Oglinzi orizontale pentru săli dans cu bară încorporată</t>
  </si>
  <si>
    <t>Dotări independente: Scarificator / aerator gazon - 1buc</t>
  </si>
  <si>
    <t>Dotări independente: Drujbă telscopică</t>
  </si>
  <si>
    <t>Dotări independente: Drujbă 562 XP - 3 BUC</t>
  </si>
  <si>
    <t>Dotări independente: Drujbă t435 - 1 buc</t>
  </si>
  <si>
    <t>Dotări independente: Motounealtă tuns gard viu - buc</t>
  </si>
  <si>
    <t>Dotări independente: Masinuta tuns gazon</t>
  </si>
  <si>
    <t>Dotări independente: Motocoasa - 10buc</t>
  </si>
  <si>
    <t>Dotări independente: Realizare sisteme de irigatii oras - 1buc</t>
  </si>
  <si>
    <t>Dotări independente: Realizare sisteme de irigatii parcuri - 1buc</t>
  </si>
  <si>
    <t>Dotări independente: Realizare sisteme de irigatii aliniament pomi Bdul Matei Basarab - 1buc</t>
  </si>
  <si>
    <t>Dotări independente: Sisteme de irigat B-dul Unirii, B-dul Cosminului Bloc T3, B-dul Matei Basarab bloc 27 - 1 buc</t>
  </si>
  <si>
    <t>Dotări independente: Pompă pneumatică de gresat - 1buc</t>
  </si>
  <si>
    <t>Dotări independente: Robot pornire autovehicule - 1buc</t>
  </si>
  <si>
    <t>Dotări independente: Presă hidraulică - 1 buc</t>
  </si>
  <si>
    <t>Dotări independente: Dulap scule cu chei - 1 buc</t>
  </si>
  <si>
    <t>Dotări independente: Pompă flotabilă - 2 buc</t>
  </si>
  <si>
    <t>Dotări independente: Sorb aspiratie flotabil - 1 buc</t>
  </si>
  <si>
    <t>Dotări independente: Sorb de aspiratie - 1 buc</t>
  </si>
  <si>
    <t>Dotări independente: Masină slefuit lemn fixa</t>
  </si>
  <si>
    <t>Dotări independente: Rotopercutor GDH8 - 1buc</t>
  </si>
  <si>
    <t xml:space="preserve">Dotări independente: TOALETE PUBLICE </t>
  </si>
  <si>
    <t>Dotări independente: ECHIPAMENTE LOC DE JOACA</t>
  </si>
  <si>
    <t>67.2G</t>
  </si>
  <si>
    <t>67.02.05.01</t>
  </si>
  <si>
    <t>Masini spalat Sali sport 2 buc</t>
  </si>
  <si>
    <t>Clubul Sportiv Municipal ”Unirea” Slobozia</t>
  </si>
  <si>
    <t>Sistem sonorizare stadion</t>
  </si>
  <si>
    <t>Modernizare stadion 1 Mai - gazon, pista</t>
  </si>
  <si>
    <t>CT 3-buc</t>
  </si>
  <si>
    <t>Asigurari si asistenta sociala    68.02</t>
  </si>
  <si>
    <t>68.02</t>
  </si>
  <si>
    <t>68.02.06</t>
  </si>
  <si>
    <t>60.01</t>
  </si>
  <si>
    <r>
      <rPr>
        <b/>
        <sz val="10"/>
        <rFont val="Times New Roman"/>
        <family val="2"/>
      </rPr>
      <t xml:space="preserve">Înființare și operaționalizare Centru de Zi de Asistență și Recuperare pentru persoane vârstnice al Municipiului Slobozia de tip (8810 CZ-V-I) centre de zi de asistență și recuperare din cadrul centrului multifuncțional și o unitate de îngrijire la domiciliu din cadrul centrului multifuncțional (8810 ID-I) </t>
    </r>
    <r>
      <rPr>
        <b/>
        <i/>
        <sz val="10"/>
        <rFont val="Times New Roman"/>
        <family val="2"/>
      </rPr>
      <t>- (DALI, Taxe, avize și alte cheltuieli)</t>
    </r>
  </si>
  <si>
    <t>Directia de Asistenta Sociala</t>
  </si>
  <si>
    <t>68.02.50.50</t>
  </si>
  <si>
    <t>Dotari independente: Achiziție centrală termică Căminul Social</t>
  </si>
  <si>
    <t>Locuinte, servicii si dezvoltare publica    70.02</t>
  </si>
  <si>
    <t>Total A
OBIECTIVE DE INVESTITII IN CONTINUARE</t>
  </si>
  <si>
    <t>70.02</t>
  </si>
  <si>
    <t>70.02.50</t>
  </si>
  <si>
    <t>58.01</t>
  </si>
  <si>
    <t>Amenajare loc de joaca pentru copii cartier Bora, Strada Maxim Gorki</t>
  </si>
  <si>
    <t>70.02.03.30</t>
  </si>
  <si>
    <t>”Locuinte sociale cartier Bora”</t>
  </si>
  <si>
    <t>70.02.05.01</t>
  </si>
  <si>
    <t>Extinderea statiei de tratare a apei in vederea cresterii gradului de siguranta pentru tratarea apei - Expertiză PT, rest de executat</t>
  </si>
  <si>
    <t>Reabilitare functionala Piata Revolutiei-Executie Lucrari</t>
  </si>
  <si>
    <t>Sistem   alternativ de mobilitate urbană utilizând stații automate de închiriere a bicicletelor în Municipiul Slobozia-PT+executie</t>
  </si>
  <si>
    <t>Sistem  inteligent de trafic management și monitorizare bazat pe soluții inovative în Municipiul Slobozia-Executie lucrari</t>
  </si>
  <si>
    <t>Reabilitarea, modernizarea și conectarea zonei pietonale dintre străzile Ialomiței și Aleea Pieții cu acces la Bulevardul Matei Basarab, la zona extinsă de mobilitate urbană.-PT+Executie lucrari</t>
  </si>
  <si>
    <t>Creșterea mobilității urbane în cadrul zonei pietonale Casa Armatei din municipiul Slobozia-PT+Executie lucrari</t>
  </si>
  <si>
    <t>Regenerarea spațiului urban zona "Orășelul Copiilor" din Municipiul Slobozia-Executie lucrari</t>
  </si>
  <si>
    <t>Creșterea calității serviciilor sociale și asigurarea educației timpurii în municipiul Slobozia prin construcția și dotarea unei grădinițe (zona Bora)-PT+Executie lucrari</t>
  </si>
  <si>
    <t>Retehnologizare treapta aerare statie epurare Slobozia- înlocuire solutie aerare - PT+Executie lucrari)</t>
  </si>
  <si>
    <t>70.02.06</t>
  </si>
  <si>
    <t>Extindere retea de alimentare energie electrica Municipiul Slobozia strada Iezerului și strada Ion Creanga</t>
  </si>
  <si>
    <t>Racordare la reteaua electrica iluminat Parc de distractie si agrement  Padurea Peri - taxe, avize si execuție lucrari</t>
  </si>
  <si>
    <t>Constructie Complex   Social Bora in Municipiul Slobozia - PT+Executie lucrari</t>
  </si>
  <si>
    <t>Extindere retea de gaz natural municipiul Slobozia - PT+Executie lucrari si alte cheltuieli -</t>
  </si>
  <si>
    <t>Extinderea Centrului Multifuncțional Bora pentru desfășurarea de activități educative, culturale și recreative, adresate tuturor categoriilor de vârstă (EXECUȚIE)</t>
  </si>
  <si>
    <t>Modernizarea sistemului de iluminat public in Municipiul Slobozia, Judetul Ialomita</t>
  </si>
  <si>
    <t>Realizare rețea de iluminat public Municipiul Slobozia strada Iezerului</t>
  </si>
  <si>
    <t>Utilități locuințe tip ANL George Enescu -PT + Execuție</t>
  </si>
  <si>
    <t xml:space="preserve">Extindere Iluminat public zona 500 </t>
  </si>
  <si>
    <t xml:space="preserve">Modernizare si realizare zona comerciala flori, zona "Elegant"- DALI, DTAC, PT, taxe , avize si alte cheltuieli </t>
  </si>
  <si>
    <t xml:space="preserve"> Parc fotovoltaic în Municipiul Slobozia , Județul Ialomița-SF, taxe , avize , acorduri, autorizații si alte cheltuieli</t>
  </si>
  <si>
    <t>Asigurarea iluminării corespunzătoare a trecerilor de pietoni nesemaforizate, a parcărilor și a tronsoanelor de drum intravilane insuficient iluminate - SF</t>
  </si>
  <si>
    <t xml:space="preserve">Electrificare strada Călugăreni - </t>
  </si>
  <si>
    <t>Electrificare străzil Prelungirea Rahova, Dropiei și Vidin</t>
  </si>
  <si>
    <t>Centrale termice murale - montaj, proiectare, instalatii gaze</t>
  </si>
  <si>
    <t>Dotări independente: Trusă electrician - 2 buc</t>
  </si>
  <si>
    <t>Dotări independente: Aparat măsurat tensiune- 1 buc</t>
  </si>
  <si>
    <t>Dotări independente: Trusă hidraulică de păpucit - 1 buc</t>
  </si>
  <si>
    <t>Actualizare  Plan Urbanistic General</t>
  </si>
  <si>
    <t>Protectia mediului    74.02</t>
  </si>
  <si>
    <t>74.02</t>
  </si>
  <si>
    <t>74.02.06</t>
  </si>
  <si>
    <t>Extinderea și reabilitarea sistemului de canalizare menajară și pluvială în cartierele Slobozia Nouă și Bora</t>
  </si>
  <si>
    <t>Extindere Retele de alimentare cu apă și Canalizare Municipiul Slobozia - PT,executie lucrari si alte cheltuieli</t>
  </si>
  <si>
    <t>74.02.05.02</t>
  </si>
  <si>
    <t>Construirea de centre de colectare a deșeurilor prin aport voluntar in Municipiul Slobozia, județul Ialomița-SF, alte taxe, avize</t>
  </si>
  <si>
    <t>ÎNLOCUIRE / DEVIERE CONDUCTĂ DE REFULARE DN 800 MM LA STAȚIA DE POMPARE APE MENAJERE CĂRĂMIDARI, SLOBOZIA, JUDEȚUL IALOMIȚA</t>
  </si>
  <si>
    <t>Stație de pompare ape pluviale și conductă refulare, cu descărcare în canal desecare (Crivae) - Parc Industrial IMM Slobozia</t>
  </si>
  <si>
    <t>74.02.05.01</t>
  </si>
  <si>
    <t>Construirea de insule ecologice digitalizate pentru colectarea selectivă a deșeurilor la nivelul Municipiului Slobozia, Județul Ialomița</t>
  </si>
  <si>
    <t>Extindere Retele de alimentare cu apă și Canalizare Cartier Bora- Executie lucrări</t>
  </si>
  <si>
    <t>Extindere Retele de alimentare cu apă și Canalizare Cartier Slobozia Nouă -Executie lucrări</t>
  </si>
  <si>
    <t>”Copertină la Stația de Epurare - Treaptă mecanică ape uzate, Slobozia” - PT și alte cheltuieli</t>
  </si>
  <si>
    <t>Extindere și reabilitare sistem de canalizare menajeră și pluvială în cartierele: Gării, Dimitrie Cantemir, Nordului, Viitor, Platforma Industrială Vest, Municipiul Slobozia - (expertiză tehnică, actualizare PT și asistență tehnică)</t>
  </si>
  <si>
    <t>Dezvoltarea alimentări cu apă a Municipiului Slobozia - statie de captare Chiciu, județul Călărași - EXPERTIZA, STUDII</t>
  </si>
  <si>
    <t>Reabilitare și modernizare stații pompare ape uzate în municipiul Slobozia - DALI, STUDII</t>
  </si>
  <si>
    <t>Dotări independente: Containere gunoi</t>
  </si>
  <si>
    <t>Dotări independente: Autocompactoare 7MC</t>
  </si>
  <si>
    <t>Dotări independente: Multifunctionala Hakocitymaster 650 - 1 buc</t>
  </si>
  <si>
    <t>Dotări independente: Instalatie de stropit si stropit stradal 10.000 L - 1 buc</t>
  </si>
  <si>
    <t>Dotări independente: Instalatie de stropit si stropit stradal 6.000 L - 1 buc</t>
  </si>
  <si>
    <t>Dotări independente: Container Metalic tip Abroll - 2 buc</t>
  </si>
  <si>
    <t>Transporturi     84.02</t>
  </si>
  <si>
    <t>84.02</t>
  </si>
  <si>
    <t>84.02.03.02</t>
  </si>
  <si>
    <t>Reabilitare căi de rulare ale transportului public în Municipiul Slobozia-Pt+Executie lucrari</t>
  </si>
  <si>
    <t>Modernizarea transportului public din Municipiul Slobozia -Pt+Executie lucrari</t>
  </si>
  <si>
    <t>Rețea integrată de piste de biciclete pentru facilitarea mobilității alternative nepoluante-Pt+Executie lucrari</t>
  </si>
  <si>
    <t>Realizarea unui terminal intermodal de transport al Municipiului Slobozia-Pt+Executie lucrari</t>
  </si>
  <si>
    <t>Racorduri Statii de incarcare autobuze electrice mun. Slobozia - executie</t>
  </si>
  <si>
    <t>84.02.03.03</t>
  </si>
  <si>
    <t>EXTINDERE ȘI REABILITARE STRĂZI ÎN MUNICIPIUL SLOBOZIA - SLOBOZIA NOUĂ. MODERNIZARE STRĂZI ȘI DRUMURI DE INTERS LOCAL - PT + Execuție Lucrări</t>
  </si>
  <si>
    <t>Lucrări prin grija beneficiarului pentru ATR-uri stații de autobuz (PT+Execuție)</t>
  </si>
  <si>
    <r>
      <rPr>
        <b/>
        <sz val="10"/>
        <rFont val="Times New Roman"/>
        <family val="2"/>
      </rPr>
      <t>Centura ocolitoare din zona de Nord pentru Municipiul Slobozia si Modernizare  DC53 Slobozia</t>
    </r>
    <r>
      <rPr>
        <b/>
        <strike/>
        <sz val="10"/>
        <rFont val="Times New Roman"/>
        <family val="2"/>
      </rPr>
      <t xml:space="preserve"> -</t>
    </r>
    <r>
      <rPr>
        <b/>
        <sz val="10"/>
        <rFont val="Times New Roman"/>
        <family val="2"/>
      </rPr>
      <t xml:space="preserve"> Slobozia Noua -PT+EXECUȚIE</t>
    </r>
  </si>
  <si>
    <r>
      <rPr>
        <b/>
        <sz val="10"/>
        <rFont val="Times New Roman"/>
        <family val="2"/>
      </rPr>
      <t>Centura ocolitoare din zona de Nord pentru Municipiul Slobozia si Modernizare  DC53 Slobozia</t>
    </r>
    <r>
      <rPr>
        <b/>
        <strike/>
        <sz val="10"/>
        <rFont val="Times New Roman"/>
        <family val="2"/>
      </rPr>
      <t xml:space="preserve"> -</t>
    </r>
    <r>
      <rPr>
        <b/>
        <sz val="10"/>
        <rFont val="Times New Roman"/>
        <family val="2"/>
      </rPr>
      <t xml:space="preserve"> Slobozia Noua -SF, taxe, avize si alte cheltuieli</t>
    </r>
  </si>
  <si>
    <t xml:space="preserve"> Extindere si reabilitare  strazi in Municipiul Slobozia - Bora, modernizare strazi si drumuri de interes local-Studii de specialitate, DALI, expertiză, taxe, avize si alte cheltuieli </t>
  </si>
  <si>
    <t>Pasarelă pietonală peste DN 2A - SF</t>
  </si>
  <si>
    <t>Dotări independente: Mai compactor - 1 buc</t>
  </si>
  <si>
    <t>Dotări independente: Placă compactoare - 1 buc</t>
  </si>
  <si>
    <t>Dotări independente: Mașină răspandit emulsie - 1 buc</t>
  </si>
  <si>
    <t>Dotări independente: Bobcat - 1 buc</t>
  </si>
  <si>
    <t>Dotări independente: Buldoexcavator - 1 buc</t>
  </si>
  <si>
    <t>Dotări independente: Miniexcavator - 1 buc</t>
  </si>
  <si>
    <t>Activitati autofinantate</t>
  </si>
  <si>
    <t>65.2E.11.03</t>
  </si>
  <si>
    <t>65.02.05.01</t>
  </si>
  <si>
    <t>Dotari independente 2024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</si>
</sst>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Times New Roman"/>
      <family val="2"/>
    </font>
    <font>
      <b/>
      <sz val="10"/>
      <name val="Times New Roman"/>
      <family val="2"/>
    </font>
    <font>
      <b/>
      <i/>
      <sz val="10"/>
      <name val="Times New Roman"/>
      <family val="2"/>
    </font>
    <font>
      <sz val="10"/>
      <name val="Times New Roman"/>
      <family val="2"/>
    </font>
    <font>
      <b/>
      <i/>
      <sz val="10"/>
      <color theme="8" tint="-0.4999699890613556"/>
      <name val="Times New Roman"/>
      <family val="2"/>
    </font>
    <font>
      <i/>
      <sz val="10"/>
      <name val="Times New Roman"/>
      <family val="2"/>
    </font>
    <font>
      <b/>
      <sz val="10"/>
      <color rgb="FFFF000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name val="Times New Roman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trike/>
      <sz val="1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6700048446655"/>
        <bgColor indexed="64"/>
      </patternFill>
    </fill>
    <fill>
      <patternFill patternType="solid">
        <fgColor theme="8" tint="0.3996700048446655"/>
        <bgColor indexed="64"/>
      </patternFill>
    </fill>
    <fill>
      <patternFill patternType="solid">
        <fgColor theme="9" tint="0.39991000294685364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0" applyNumberFormat="0" applyFill="0" applyBorder="0" applyProtection="0">
      <alignment/>
    </xf>
    <xf numFmtId="0" fontId="24" fillId="3" borderId="4" applyNumberFormat="0" applyProtection="0">
      <alignment/>
    </xf>
    <xf numFmtId="0" fontId="25" fillId="4" borderId="5" applyNumberFormat="0" applyProtection="0">
      <alignment/>
    </xf>
    <xf numFmtId="0" fontId="26" fillId="4" borderId="4" applyNumberFormat="0" applyProtection="0">
      <alignment/>
    </xf>
    <xf numFmtId="0" fontId="27" fillId="5" borderId="6" applyNumberFormat="0" applyProtection="0">
      <alignment/>
    </xf>
    <xf numFmtId="0" fontId="28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29" fillId="6" borderId="0" applyNumberFormat="0" applyBorder="0" applyProtection="0">
      <alignment/>
    </xf>
    <xf numFmtId="0" fontId="30" fillId="7" borderId="0" applyNumberFormat="0" applyBorder="0" applyProtection="0">
      <alignment/>
    </xf>
    <xf numFmtId="0" fontId="31" fillId="8" borderId="0" applyNumberFormat="0" applyBorder="0" applyProtection="0">
      <alignment/>
    </xf>
    <xf numFmtId="0" fontId="32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32" fillId="12" borderId="0" applyNumberFormat="0" applyBorder="0" applyProtection="0">
      <alignment/>
    </xf>
    <xf numFmtId="0" fontId="32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32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32" fillId="20" borderId="0" applyNumberFormat="0" applyBorder="0" applyProtection="0">
      <alignment/>
    </xf>
    <xf numFmtId="0" fontId="32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32" fillId="28" borderId="0" applyNumberFormat="0" applyBorder="0" applyProtection="0">
      <alignment/>
    </xf>
    <xf numFmtId="0" fontId="32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2" fillId="3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</cellStyleXfs>
  <cellXfs count="302">
    <xf numFmtId="0" fontId="0" fillId="0" borderId="0" xfId="0"/>
    <xf numFmtId="0" fontId="2" fillId="0" borderId="0" xfId="63" applyFont="1">
      <alignment/>
      <protection/>
    </xf>
    <xf numFmtId="0" fontId="3" fillId="0" borderId="0" xfId="63" applyFont="1">
      <alignment/>
      <protection/>
    </xf>
    <xf numFmtId="0" fontId="4" fillId="0" borderId="0" xfId="63" applyFont="1">
      <alignment/>
      <protection/>
    </xf>
    <xf numFmtId="0" fontId="4" fillId="0" borderId="0" xfId="63" applyFont="1" applyFill="1">
      <alignment/>
      <protection/>
    </xf>
    <xf numFmtId="0" fontId="2" fillId="0" borderId="0" xfId="63" applyFont="1" applyFill="1">
      <alignment/>
      <protection/>
    </xf>
    <xf numFmtId="0" fontId="3" fillId="0" borderId="0" xfId="63" applyFont="1" applyFill="1">
      <alignment/>
      <protection/>
    </xf>
    <xf numFmtId="0" fontId="3" fillId="0" borderId="0" xfId="0" applyFont="1"/>
    <xf numFmtId="0" fontId="3" fillId="0" borderId="0" xfId="0" applyFont="1" applyFill="1"/>
    <xf numFmtId="0" fontId="0" fillId="0" borderId="0" xfId="63">
      <alignment/>
      <protection/>
    </xf>
    <xf numFmtId="0" fontId="2" fillId="0" borderId="0" xfId="63" applyFont="1" applyAlignment="1">
      <alignment horizontal="left" readingOrder="1"/>
      <protection/>
    </xf>
    <xf numFmtId="0" fontId="2" fillId="0" borderId="0" xfId="63" applyFont="1" applyAlignment="1">
      <alignment textRotation="90"/>
      <protection/>
    </xf>
    <xf numFmtId="0" fontId="2" fillId="0" borderId="0" xfId="63" applyFont="1" applyAlignment="1">
      <alignment horizontal="center"/>
      <protection/>
    </xf>
    <xf numFmtId="0" fontId="2" fillId="0" borderId="0" xfId="63" applyFont="1" applyAlignment="1">
      <alignment horizontal="left" readingOrder="1"/>
      <protection/>
    </xf>
    <xf numFmtId="0" fontId="5" fillId="0" borderId="0" xfId="63" applyFont="1" applyAlignment="1">
      <alignment horizontal="center"/>
      <protection/>
    </xf>
    <xf numFmtId="0" fontId="5" fillId="0" borderId="0" xfId="63" applyFont="1" applyAlignment="1">
      <alignment horizontal="left" readingOrder="1"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 applyAlignment="1">
      <alignment horizontal="left" readingOrder="1"/>
      <protection/>
    </xf>
    <xf numFmtId="0" fontId="6" fillId="0" borderId="0" xfId="63" applyFont="1">
      <alignment/>
      <protection/>
    </xf>
    <xf numFmtId="0" fontId="3" fillId="0" borderId="0" xfId="63" applyFont="1" applyAlignment="1">
      <alignment horizontal="left"/>
      <protection/>
    </xf>
    <xf numFmtId="0" fontId="3" fillId="0" borderId="9" xfId="63" applyFont="1" applyBorder="1" applyAlignment="1">
      <alignment horizontal="left" readingOrder="1"/>
      <protection/>
    </xf>
    <xf numFmtId="0" fontId="3" fillId="0" borderId="9" xfId="63" applyFont="1" applyBorder="1" applyAlignment="1">
      <alignment horizontal="left"/>
      <protection/>
    </xf>
    <xf numFmtId="0" fontId="6" fillId="33" borderId="10" xfId="64" applyFont="1" applyFill="1" applyBorder="1" applyAlignment="1">
      <alignment horizontal="center" vertical="center" textRotation="90" wrapText="1"/>
      <protection/>
    </xf>
    <xf numFmtId="0" fontId="6" fillId="33" borderId="10" xfId="64" applyFont="1" applyFill="1" applyBorder="1" applyAlignment="1">
      <alignment horizontal="left" vertical="center" textRotation="90" wrapText="1" readingOrder="1"/>
      <protection/>
    </xf>
    <xf numFmtId="0" fontId="6" fillId="33" borderId="11" xfId="64" applyFont="1" applyFill="1" applyBorder="1" applyAlignment="1">
      <alignment horizontal="center" vertical="center" textRotation="90" wrapText="1"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6" fillId="33" borderId="10" xfId="64" applyFont="1" applyFill="1" applyBorder="1" applyAlignment="1">
      <alignment horizontal="left" vertical="center" wrapText="1"/>
      <protection/>
    </xf>
    <xf numFmtId="0" fontId="6" fillId="33" borderId="12" xfId="64" applyFont="1" applyFill="1" applyBorder="1" applyAlignment="1">
      <alignment horizontal="center" vertical="center" textRotation="90" wrapText="1"/>
      <protection/>
    </xf>
    <xf numFmtId="0" fontId="6" fillId="33" borderId="12" xfId="64" applyFont="1" applyFill="1" applyBorder="1" applyAlignment="1">
      <alignment horizontal="left" vertical="center" textRotation="90" wrapText="1" readingOrder="1"/>
      <protection/>
    </xf>
    <xf numFmtId="0" fontId="6" fillId="33" borderId="13" xfId="64" applyFont="1" applyFill="1" applyBorder="1" applyAlignment="1">
      <alignment horizontal="center" vertical="center" textRotation="90" wrapText="1"/>
      <protection/>
    </xf>
    <xf numFmtId="0" fontId="6" fillId="33" borderId="12" xfId="64" applyFont="1" applyFill="1" applyBorder="1" applyAlignment="1">
      <alignment horizontal="center" vertical="center" wrapText="1"/>
      <protection/>
    </xf>
    <xf numFmtId="0" fontId="6" fillId="33" borderId="14" xfId="64" applyFont="1" applyFill="1" applyBorder="1" applyAlignment="1">
      <alignment horizontal="left" vertical="center" wrapText="1"/>
      <protection/>
    </xf>
    <xf numFmtId="0" fontId="6" fillId="33" borderId="15" xfId="64" applyFont="1" applyFill="1" applyBorder="1" applyAlignment="1">
      <alignment horizontal="center" vertical="center" textRotation="90" wrapText="1"/>
      <protection/>
    </xf>
    <xf numFmtId="0" fontId="6" fillId="33" borderId="15" xfId="64" applyFont="1" applyFill="1" applyBorder="1" applyAlignment="1">
      <alignment horizontal="left" vertical="center" textRotation="90" wrapText="1" readingOrder="1"/>
      <protection/>
    </xf>
    <xf numFmtId="0" fontId="6" fillId="33" borderId="16" xfId="64" applyFont="1" applyFill="1" applyBorder="1" applyAlignment="1">
      <alignment horizontal="center" vertical="center" textRotation="90" wrapText="1"/>
      <protection/>
    </xf>
    <xf numFmtId="0" fontId="6" fillId="33" borderId="15" xfId="64" applyFont="1" applyFill="1" applyBorder="1" applyAlignment="1">
      <alignment horizontal="center" vertical="center" wrapText="1"/>
      <protection/>
    </xf>
    <xf numFmtId="0" fontId="6" fillId="33" borderId="15" xfId="64" applyFont="1" applyFill="1" applyBorder="1" applyAlignment="1">
      <alignment horizontal="left" vertical="center" wrapText="1"/>
      <protection/>
    </xf>
    <xf numFmtId="0" fontId="6" fillId="33" borderId="17" xfId="64" applyFont="1" applyFill="1" applyBorder="1" applyAlignment="1">
      <alignment horizontal="center" vertical="top" wrapText="1"/>
      <protection/>
    </xf>
    <xf numFmtId="0" fontId="6" fillId="33" borderId="18" xfId="64" applyFont="1" applyFill="1" applyBorder="1" applyAlignment="1">
      <alignment horizontal="left" vertical="top" wrapText="1" readingOrder="1"/>
      <protection/>
    </xf>
    <xf numFmtId="0" fontId="6" fillId="33" borderId="18" xfId="64" applyFont="1" applyFill="1" applyBorder="1" applyAlignment="1">
      <alignment horizontal="center" vertical="top" textRotation="90" wrapText="1"/>
      <protection/>
    </xf>
    <xf numFmtId="0" fontId="6" fillId="33" borderId="18" xfId="64" applyFont="1" applyFill="1" applyBorder="1" applyAlignment="1">
      <alignment horizontal="center" vertical="top" wrapText="1"/>
      <protection/>
    </xf>
    <xf numFmtId="0" fontId="6" fillId="27" borderId="19" xfId="64" applyFont="1" applyFill="1" applyBorder="1" applyAlignment="1">
      <alignment horizontal="center" vertical="top" wrapText="1"/>
      <protection/>
    </xf>
    <xf numFmtId="0" fontId="6" fillId="27" borderId="19" xfId="64" applyFont="1" applyFill="1" applyBorder="1" applyAlignment="1">
      <alignment horizontal="left" vertical="top" wrapText="1" readingOrder="1"/>
      <protection/>
    </xf>
    <xf numFmtId="0" fontId="6" fillId="27" borderId="19" xfId="64" applyFont="1" applyFill="1" applyBorder="1" applyAlignment="1">
      <alignment horizontal="left" vertical="center" wrapText="1"/>
      <protection/>
    </xf>
    <xf numFmtId="0" fontId="6" fillId="27" borderId="20" xfId="64" applyFont="1" applyFill="1" applyBorder="1" applyAlignment="1">
      <alignment horizontal="center" vertical="top" wrapText="1"/>
      <protection/>
    </xf>
    <xf numFmtId="0" fontId="6" fillId="27" borderId="20" xfId="64" applyFont="1" applyFill="1" applyBorder="1" applyAlignment="1">
      <alignment horizontal="left" vertical="top" wrapText="1" readingOrder="1"/>
      <protection/>
    </xf>
    <xf numFmtId="0" fontId="6" fillId="27" borderId="20" xfId="64" applyFont="1" applyFill="1" applyBorder="1" applyAlignment="1">
      <alignment horizontal="left" vertical="center" wrapText="1"/>
      <protection/>
    </xf>
    <xf numFmtId="0" fontId="7" fillId="34" borderId="20" xfId="65" applyFont="1" applyFill="1" applyBorder="1" applyAlignment="1">
      <alignment horizontal="center" vertical="center" wrapText="1"/>
      <protection/>
    </xf>
    <xf numFmtId="0" fontId="7" fillId="34" borderId="20" xfId="65" applyFont="1" applyFill="1" applyBorder="1" applyAlignment="1">
      <alignment horizontal="left" vertical="center" wrapText="1" readingOrder="1"/>
      <protection/>
    </xf>
    <xf numFmtId="0" fontId="6" fillId="34" borderId="20" xfId="64" applyFont="1" applyFill="1" applyBorder="1" applyAlignment="1">
      <alignment horizontal="left" vertical="center" wrapText="1"/>
      <protection/>
    </xf>
    <xf numFmtId="0" fontId="6" fillId="27" borderId="20" xfId="65" applyFont="1" applyFill="1" applyBorder="1" applyAlignment="1">
      <alignment horizontal="center" vertical="center" wrapText="1"/>
      <protection/>
    </xf>
    <xf numFmtId="0" fontId="6" fillId="27" borderId="20" xfId="65" applyFont="1" applyFill="1" applyBorder="1" applyAlignment="1">
      <alignment horizontal="left" vertical="center" wrapText="1" readingOrder="1"/>
      <protection/>
    </xf>
    <xf numFmtId="0" fontId="8" fillId="34" borderId="20" xfId="63" applyFont="1" applyFill="1" applyBorder="1" applyAlignment="1">
      <alignment horizontal="center" vertical="center"/>
      <protection/>
    </xf>
    <xf numFmtId="3" fontId="6" fillId="34" borderId="20" xfId="63" applyNumberFormat="1" applyFont="1" applyFill="1" applyBorder="1" applyAlignment="1">
      <alignment horizontal="left" vertical="center" wrapText="1" readingOrder="1"/>
      <protection/>
    </xf>
    <xf numFmtId="3" fontId="6" fillId="34" borderId="21" xfId="63" applyNumberFormat="1" applyFont="1" applyFill="1" applyBorder="1" applyAlignment="1">
      <alignment horizontal="center" vertical="center" textRotation="90" wrapText="1"/>
      <protection/>
    </xf>
    <xf numFmtId="0" fontId="7" fillId="34" borderId="20" xfId="63" applyFont="1" applyFill="1" applyBorder="1" applyAlignment="1">
      <alignment horizontal="center" vertical="center" wrapText="1"/>
      <protection/>
    </xf>
    <xf numFmtId="2" fontId="6" fillId="34" borderId="20" xfId="64" applyNumberFormat="1" applyFont="1" applyFill="1" applyBorder="1" applyAlignment="1">
      <alignment horizontal="left" vertical="center" wrapText="1"/>
      <protection/>
    </xf>
    <xf numFmtId="3" fontId="6" fillId="34" borderId="19" xfId="63" applyNumberFormat="1" applyFont="1" applyFill="1" applyBorder="1" applyAlignment="1">
      <alignment horizontal="center" vertical="center" textRotation="90" wrapText="1"/>
      <protection/>
    </xf>
    <xf numFmtId="0" fontId="9" fillId="33" borderId="21" xfId="64" applyFont="1" applyFill="1" applyBorder="1" applyAlignment="1">
      <alignment horizontal="center" vertical="center" wrapText="1"/>
      <protection/>
    </xf>
    <xf numFmtId="0" fontId="9" fillId="33" borderId="21" xfId="64" applyFont="1" applyFill="1" applyBorder="1" applyAlignment="1">
      <alignment horizontal="left" vertical="center" wrapText="1" readingOrder="1"/>
      <protection/>
    </xf>
    <xf numFmtId="0" fontId="7" fillId="33" borderId="21" xfId="64" applyFont="1" applyFill="1" applyBorder="1" applyAlignment="1">
      <alignment horizontal="center" vertical="center" textRotation="90" wrapText="1"/>
      <protection/>
    </xf>
    <xf numFmtId="0" fontId="6" fillId="33" borderId="22" xfId="64" applyFont="1" applyFill="1" applyBorder="1" applyAlignment="1">
      <alignment horizontal="left" vertical="center" wrapText="1"/>
      <protection/>
    </xf>
    <xf numFmtId="0" fontId="6" fillId="33" borderId="20" xfId="64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left" vertical="center" wrapText="1"/>
      <protection/>
    </xf>
    <xf numFmtId="0" fontId="9" fillId="33" borderId="19" xfId="64" applyFont="1" applyFill="1" applyBorder="1" applyAlignment="1">
      <alignment horizontal="center" vertical="center" wrapText="1"/>
      <protection/>
    </xf>
    <xf numFmtId="0" fontId="9" fillId="33" borderId="19" xfId="64" applyFont="1" applyFill="1" applyBorder="1" applyAlignment="1">
      <alignment horizontal="left" vertical="center" wrapText="1" readingOrder="1"/>
      <protection/>
    </xf>
    <xf numFmtId="0" fontId="7" fillId="33" borderId="19" xfId="64" applyFont="1" applyFill="1" applyBorder="1" applyAlignment="1">
      <alignment horizontal="center" vertical="center" textRotation="90" wrapText="1"/>
      <protection/>
    </xf>
    <xf numFmtId="0" fontId="6" fillId="33" borderId="23" xfId="64" applyFont="1" applyFill="1" applyBorder="1" applyAlignment="1">
      <alignment horizontal="left" vertical="center" wrapText="1"/>
      <protection/>
    </xf>
    <xf numFmtId="0" fontId="6" fillId="35" borderId="24" xfId="63" applyFont="1" applyFill="1" applyBorder="1" applyAlignment="1">
      <alignment horizontal="center" vertical="center" wrapText="1"/>
      <protection/>
    </xf>
    <xf numFmtId="0" fontId="6" fillId="35" borderId="22" xfId="63" applyFont="1" applyFill="1" applyBorder="1" applyAlignment="1">
      <alignment horizontal="left" vertical="center" wrapText="1" readingOrder="1"/>
      <protection/>
    </xf>
    <xf numFmtId="0" fontId="6" fillId="35" borderId="22" xfId="63" applyFont="1" applyFill="1" applyBorder="1" applyAlignment="1">
      <alignment horizontal="center" vertical="center" wrapText="1"/>
      <protection/>
    </xf>
    <xf numFmtId="0" fontId="6" fillId="35" borderId="25" xfId="63" applyFont="1" applyFill="1" applyBorder="1" applyAlignment="1">
      <alignment horizontal="center" vertical="center" wrapText="1"/>
      <protection/>
    </xf>
    <xf numFmtId="2" fontId="6" fillId="35" borderId="20" xfId="64" applyNumberFormat="1" applyFont="1" applyFill="1" applyBorder="1" applyAlignment="1">
      <alignment horizontal="left" vertical="center" wrapText="1"/>
      <protection/>
    </xf>
    <xf numFmtId="0" fontId="6" fillId="35" borderId="26" xfId="63" applyFont="1" applyFill="1" applyBorder="1" applyAlignment="1">
      <alignment horizontal="center" vertical="center" wrapText="1"/>
      <protection/>
    </xf>
    <xf numFmtId="0" fontId="6" fillId="35" borderId="23" xfId="63" applyFont="1" applyFill="1" applyBorder="1" applyAlignment="1">
      <alignment horizontal="left" vertical="center" wrapText="1" readingOrder="1"/>
      <protection/>
    </xf>
    <xf numFmtId="0" fontId="6" fillId="35" borderId="23" xfId="63" applyFont="1" applyFill="1" applyBorder="1" applyAlignment="1">
      <alignment horizontal="center" vertical="center" wrapText="1"/>
      <protection/>
    </xf>
    <xf numFmtId="0" fontId="6" fillId="35" borderId="27" xfId="63" applyFont="1" applyFill="1" applyBorder="1" applyAlignment="1">
      <alignment horizontal="center" vertical="center" wrapText="1"/>
      <protection/>
    </xf>
    <xf numFmtId="0" fontId="7" fillId="34" borderId="24" xfId="64" applyFont="1" applyFill="1" applyBorder="1" applyAlignment="1">
      <alignment horizontal="center" vertical="center" wrapText="1"/>
      <protection/>
    </xf>
    <xf numFmtId="0" fontId="7" fillId="34" borderId="22" xfId="64" applyFont="1" applyFill="1" applyBorder="1" applyAlignment="1">
      <alignment horizontal="left" vertical="center" wrapText="1" readingOrder="1"/>
      <protection/>
    </xf>
    <xf numFmtId="0" fontId="7" fillId="34" borderId="22" xfId="64" applyFont="1" applyFill="1" applyBorder="1" applyAlignment="1">
      <alignment horizontal="center" vertical="center" wrapText="1"/>
      <protection/>
    </xf>
    <xf numFmtId="0" fontId="7" fillId="34" borderId="25" xfId="64" applyFont="1" applyFill="1" applyBorder="1" applyAlignment="1">
      <alignment horizontal="center" vertical="center" wrapText="1"/>
      <protection/>
    </xf>
    <xf numFmtId="0" fontId="7" fillId="34" borderId="26" xfId="64" applyFont="1" applyFill="1" applyBorder="1" applyAlignment="1">
      <alignment horizontal="center" vertical="center" wrapText="1"/>
      <protection/>
    </xf>
    <xf numFmtId="0" fontId="7" fillId="34" borderId="23" xfId="64" applyFont="1" applyFill="1" applyBorder="1" applyAlignment="1">
      <alignment horizontal="left" vertical="center" wrapText="1" readingOrder="1"/>
      <protection/>
    </xf>
    <xf numFmtId="0" fontId="7" fillId="34" borderId="23" xfId="64" applyFont="1" applyFill="1" applyBorder="1" applyAlignment="1">
      <alignment horizontal="center" vertical="center" wrapText="1"/>
      <protection/>
    </xf>
    <xf numFmtId="0" fontId="7" fillId="34" borderId="27" xfId="64" applyFont="1" applyFill="1" applyBorder="1" applyAlignment="1">
      <alignment horizontal="center" vertical="center" wrapText="1"/>
      <protection/>
    </xf>
    <xf numFmtId="0" fontId="7" fillId="33" borderId="21" xfId="64" applyFont="1" applyFill="1" applyBorder="1" applyAlignment="1">
      <alignment horizontal="center" vertical="center" wrapText="1"/>
      <protection/>
    </xf>
    <xf numFmtId="0" fontId="7" fillId="33" borderId="21" xfId="64" applyFont="1" applyFill="1" applyBorder="1" applyAlignment="1">
      <alignment horizontal="left" vertical="center" wrapText="1" readingOrder="1"/>
      <protection/>
    </xf>
    <xf numFmtId="0" fontId="7" fillId="33" borderId="21" xfId="64" applyFont="1" applyFill="1" applyBorder="1" applyAlignment="1">
      <alignment horizontal="center" vertical="top" textRotation="90" wrapText="1"/>
      <protection/>
    </xf>
    <xf numFmtId="0" fontId="6" fillId="33" borderId="20" xfId="64" applyFont="1" applyFill="1" applyBorder="1" applyAlignment="1">
      <alignment vertical="center" wrapText="1"/>
      <protection/>
    </xf>
    <xf numFmtId="0" fontId="6" fillId="33" borderId="20" xfId="64" applyFont="1" applyFill="1" applyBorder="1" applyAlignment="1">
      <alignment horizontal="center" vertical="top" wrapText="1"/>
      <protection/>
    </xf>
    <xf numFmtId="0" fontId="7" fillId="33" borderId="19" xfId="64" applyFont="1" applyFill="1" applyBorder="1" applyAlignment="1">
      <alignment horizontal="center" vertical="center" wrapText="1"/>
      <protection/>
    </xf>
    <xf numFmtId="0" fontId="7" fillId="33" borderId="19" xfId="64" applyFont="1" applyFill="1" applyBorder="1" applyAlignment="1">
      <alignment horizontal="left" vertical="center" wrapText="1" readingOrder="1"/>
      <protection/>
    </xf>
    <xf numFmtId="0" fontId="7" fillId="33" borderId="19" xfId="64" applyFont="1" applyFill="1" applyBorder="1" applyAlignment="1">
      <alignment horizontal="center" vertical="top" textRotation="90" wrapText="1"/>
      <protection/>
    </xf>
    <xf numFmtId="0" fontId="8" fillId="34" borderId="20" xfId="63" applyFont="1" applyFill="1" applyBorder="1" applyAlignment="1">
      <alignment vertical="center"/>
      <protection/>
    </xf>
    <xf numFmtId="0" fontId="7" fillId="33" borderId="20" xfId="64" applyFont="1" applyFill="1" applyBorder="1" applyAlignment="1">
      <alignment horizontal="center" vertical="center" wrapText="1"/>
      <protection/>
    </xf>
    <xf numFmtId="0" fontId="7" fillId="33" borderId="20" xfId="64" applyFont="1" applyFill="1" applyBorder="1" applyAlignment="1">
      <alignment horizontal="left" vertical="center" wrapText="1" readingOrder="1"/>
      <protection/>
    </xf>
    <xf numFmtId="0" fontId="8" fillId="35" borderId="20" xfId="63" applyFont="1" applyFill="1" applyBorder="1" applyAlignment="1">
      <alignment vertical="center"/>
      <protection/>
    </xf>
    <xf numFmtId="3" fontId="6" fillId="35" borderId="20" xfId="63" applyNumberFormat="1" applyFont="1" applyFill="1" applyBorder="1" applyAlignment="1">
      <alignment horizontal="left" vertical="center" wrapText="1" readingOrder="1"/>
      <protection/>
    </xf>
    <xf numFmtId="3" fontId="6" fillId="35" borderId="21" xfId="63" applyNumberFormat="1" applyFont="1" applyFill="1" applyBorder="1" applyAlignment="1">
      <alignment horizontal="center" vertical="center" textRotation="90" wrapText="1"/>
      <protection/>
    </xf>
    <xf numFmtId="0" fontId="6" fillId="35" borderId="20" xfId="63" applyFont="1" applyFill="1" applyBorder="1" applyAlignment="1">
      <alignment horizontal="center" vertical="center" wrapText="1"/>
      <protection/>
    </xf>
    <xf numFmtId="3" fontId="6" fillId="35" borderId="19" xfId="63" applyNumberFormat="1" applyFont="1" applyFill="1" applyBorder="1" applyAlignment="1">
      <alignment horizontal="center" vertical="center" textRotation="90" wrapText="1"/>
      <protection/>
    </xf>
    <xf numFmtId="0" fontId="10" fillId="33" borderId="21" xfId="64" applyFont="1" applyFill="1" applyBorder="1" applyAlignment="1">
      <alignment horizontal="center" vertical="center" wrapText="1"/>
      <protection/>
    </xf>
    <xf numFmtId="0" fontId="10" fillId="0" borderId="21" xfId="64" applyFont="1" applyFill="1" applyBorder="1" applyAlignment="1">
      <alignment horizontal="left" vertical="center" wrapText="1" readingOrder="1"/>
      <protection/>
    </xf>
    <xf numFmtId="0" fontId="6" fillId="33" borderId="21" xfId="64" applyFont="1" applyFill="1" applyBorder="1" applyAlignment="1">
      <alignment horizontal="left" vertical="center" wrapText="1"/>
      <protection/>
    </xf>
    <xf numFmtId="0" fontId="10" fillId="33" borderId="28" xfId="64" applyFont="1" applyFill="1" applyBorder="1" applyAlignment="1">
      <alignment horizontal="center" vertical="center" wrapText="1"/>
      <protection/>
    </xf>
    <xf numFmtId="0" fontId="10" fillId="0" borderId="19" xfId="64" applyFont="1" applyFill="1" applyBorder="1" applyAlignment="1">
      <alignment horizontal="left" vertical="center" wrapText="1" readingOrder="1"/>
      <protection/>
    </xf>
    <xf numFmtId="0" fontId="7" fillId="33" borderId="28" xfId="64" applyFont="1" applyFill="1" applyBorder="1" applyAlignment="1">
      <alignment horizontal="center" vertical="top" textRotation="90" wrapText="1"/>
      <protection/>
    </xf>
    <xf numFmtId="0" fontId="6" fillId="33" borderId="19" xfId="64" applyFont="1" applyFill="1" applyBorder="1" applyAlignment="1">
      <alignment horizontal="left" vertical="center" wrapText="1"/>
      <protection/>
    </xf>
    <xf numFmtId="0" fontId="7" fillId="33" borderId="20" xfId="64" applyFont="1" applyFill="1" applyBorder="1" applyAlignment="1">
      <alignment horizontal="center" vertical="top" textRotation="90" wrapText="1"/>
      <protection/>
    </xf>
    <xf numFmtId="0" fontId="10" fillId="33" borderId="19" xfId="64" applyFont="1" applyFill="1" applyBorder="1" applyAlignment="1">
      <alignment horizontal="center" vertical="center" wrapText="1"/>
      <protection/>
    </xf>
    <xf numFmtId="0" fontId="7" fillId="0" borderId="21" xfId="64" applyFont="1" applyFill="1" applyBorder="1" applyAlignment="1">
      <alignment horizontal="left" vertical="center" wrapText="1" readingOrder="1"/>
      <protection/>
    </xf>
    <xf numFmtId="0" fontId="6" fillId="33" borderId="22" xfId="65" applyFont="1" applyFill="1" applyBorder="1" applyAlignment="1">
      <alignment horizontal="left" vertical="center" wrapText="1"/>
      <protection/>
    </xf>
    <xf numFmtId="0" fontId="7" fillId="0" borderId="19" xfId="64" applyFont="1" applyFill="1" applyBorder="1" applyAlignment="1">
      <alignment horizontal="left" vertical="center" wrapText="1" readingOrder="1"/>
      <protection/>
    </xf>
    <xf numFmtId="0" fontId="6" fillId="33" borderId="23" xfId="65" applyFont="1" applyFill="1" applyBorder="1" applyAlignment="1">
      <alignment horizontal="left" vertical="center" wrapText="1"/>
      <protection/>
    </xf>
    <xf numFmtId="0" fontId="7" fillId="36" borderId="24" xfId="63" applyFont="1" applyFill="1" applyBorder="1" applyAlignment="1">
      <alignment horizontal="center" vertical="center" wrapText="1"/>
      <protection/>
    </xf>
    <xf numFmtId="0" fontId="7" fillId="36" borderId="22" xfId="63" applyFont="1" applyFill="1" applyBorder="1" applyAlignment="1">
      <alignment horizontal="left" vertical="center" wrapText="1" readingOrder="1"/>
      <protection/>
    </xf>
    <xf numFmtId="0" fontId="7" fillId="36" borderId="22" xfId="63" applyFont="1" applyFill="1" applyBorder="1" applyAlignment="1">
      <alignment horizontal="center" vertical="center" wrapText="1"/>
      <protection/>
    </xf>
    <xf numFmtId="0" fontId="7" fillId="36" borderId="25" xfId="63" applyFont="1" applyFill="1" applyBorder="1" applyAlignment="1">
      <alignment horizontal="center" vertical="center" wrapText="1"/>
      <protection/>
    </xf>
    <xf numFmtId="2" fontId="6" fillId="36" borderId="20" xfId="64" applyNumberFormat="1" applyFont="1" applyFill="1" applyBorder="1" applyAlignment="1">
      <alignment horizontal="left" vertical="center" wrapText="1"/>
      <protection/>
    </xf>
    <xf numFmtId="0" fontId="7" fillId="36" borderId="26" xfId="63" applyFont="1" applyFill="1" applyBorder="1" applyAlignment="1">
      <alignment horizontal="center" vertical="center" wrapText="1"/>
      <protection/>
    </xf>
    <xf numFmtId="0" fontId="7" fillId="36" borderId="23" xfId="63" applyFont="1" applyFill="1" applyBorder="1" applyAlignment="1">
      <alignment horizontal="left" vertical="center" wrapText="1" readingOrder="1"/>
      <protection/>
    </xf>
    <xf numFmtId="0" fontId="7" fillId="36" borderId="23" xfId="63" applyFont="1" applyFill="1" applyBorder="1" applyAlignment="1">
      <alignment horizontal="center" vertical="center" wrapText="1"/>
      <protection/>
    </xf>
    <xf numFmtId="0" fontId="7" fillId="36" borderId="27" xfId="63" applyFont="1" applyFill="1" applyBorder="1" applyAlignment="1">
      <alignment horizontal="center" vertical="center" wrapText="1"/>
      <protection/>
    </xf>
    <xf numFmtId="0" fontId="7" fillId="0" borderId="21" xfId="64" applyFont="1" applyFill="1" applyBorder="1" applyAlignment="1">
      <alignment horizontal="center" vertical="center" textRotation="90" wrapText="1"/>
      <protection/>
    </xf>
    <xf numFmtId="0" fontId="6" fillId="0" borderId="21" xfId="64" applyFont="1" applyFill="1" applyBorder="1" applyAlignment="1">
      <alignment horizontal="left" vertical="center" wrapText="1"/>
      <protection/>
    </xf>
    <xf numFmtId="0" fontId="7" fillId="0" borderId="19" xfId="64" applyFont="1" applyFill="1" applyBorder="1" applyAlignment="1">
      <alignment horizontal="center" vertical="center" textRotation="90" wrapText="1"/>
      <protection/>
    </xf>
    <xf numFmtId="0" fontId="6" fillId="0" borderId="19" xfId="64" applyFont="1" applyFill="1" applyBorder="1" applyAlignment="1">
      <alignment horizontal="left" vertical="center" wrapText="1"/>
      <protection/>
    </xf>
    <xf numFmtId="3" fontId="6" fillId="33" borderId="10" xfId="64" applyNumberFormat="1" applyFont="1" applyFill="1" applyBorder="1" applyAlignment="1">
      <alignment horizontal="center" vertical="center" wrapText="1"/>
      <protection/>
    </xf>
    <xf numFmtId="3" fontId="6" fillId="33" borderId="29" xfId="64" applyNumberFormat="1" applyFont="1" applyFill="1" applyBorder="1" applyAlignment="1">
      <alignment horizontal="center" vertical="center" wrapText="1"/>
      <protection/>
    </xf>
    <xf numFmtId="49" fontId="6" fillId="33" borderId="30" xfId="64" applyNumberFormat="1" applyFont="1" applyFill="1" applyBorder="1" applyAlignment="1">
      <alignment horizontal="center" vertical="center"/>
      <protection/>
    </xf>
    <xf numFmtId="3" fontId="6" fillId="33" borderId="12" xfId="64" applyNumberFormat="1" applyFont="1" applyFill="1" applyBorder="1" applyAlignment="1">
      <alignment horizontal="center" vertical="center" wrapText="1"/>
      <protection/>
    </xf>
    <xf numFmtId="3" fontId="6" fillId="33" borderId="31" xfId="64" applyNumberFormat="1" applyFont="1" applyFill="1" applyBorder="1" applyAlignment="1">
      <alignment horizontal="center" vertical="center" wrapText="1"/>
      <protection/>
    </xf>
    <xf numFmtId="3" fontId="6" fillId="33" borderId="20" xfId="64" applyNumberFormat="1" applyFont="1" applyFill="1" applyBorder="1" applyAlignment="1">
      <alignment horizontal="right" vertical="center" wrapText="1"/>
      <protection/>
    </xf>
    <xf numFmtId="3" fontId="6" fillId="33" borderId="20" xfId="64" applyNumberFormat="1" applyFont="1" applyFill="1" applyBorder="1" applyAlignment="1">
      <alignment horizontal="center" vertical="center" wrapText="1"/>
      <protection/>
    </xf>
    <xf numFmtId="3" fontId="6" fillId="33" borderId="32" xfId="64" applyNumberFormat="1" applyFont="1" applyFill="1" applyBorder="1" applyAlignment="1">
      <alignment horizontal="center" vertical="center" wrapText="1"/>
      <protection/>
    </xf>
    <xf numFmtId="3" fontId="6" fillId="33" borderId="33" xfId="64" applyNumberFormat="1" applyFont="1" applyFill="1" applyBorder="1" applyAlignment="1">
      <alignment horizontal="center" vertical="center" wrapText="1"/>
      <protection/>
    </xf>
    <xf numFmtId="3" fontId="6" fillId="33" borderId="34" xfId="64" applyNumberFormat="1" applyFont="1" applyFill="1" applyBorder="1" applyAlignment="1">
      <alignment horizontal="center" vertical="center" wrapText="1"/>
      <protection/>
    </xf>
    <xf numFmtId="3" fontId="6" fillId="33" borderId="15" xfId="64" applyNumberFormat="1" applyFont="1" applyFill="1" applyBorder="1" applyAlignment="1">
      <alignment horizontal="center" vertical="center" wrapText="1"/>
      <protection/>
    </xf>
    <xf numFmtId="3" fontId="6" fillId="33" borderId="35" xfId="64" applyNumberFormat="1" applyFont="1" applyFill="1" applyBorder="1" applyAlignment="1">
      <alignment horizontal="center" vertical="center" wrapText="1"/>
      <protection/>
    </xf>
    <xf numFmtId="3" fontId="6" fillId="33" borderId="36" xfId="64" applyNumberFormat="1" applyFont="1" applyFill="1" applyBorder="1" applyAlignment="1">
      <alignment horizontal="right" vertical="center" wrapText="1"/>
      <protection/>
    </xf>
    <xf numFmtId="3" fontId="6" fillId="33" borderId="36" xfId="64" applyNumberFormat="1" applyFont="1" applyFill="1" applyBorder="1" applyAlignment="1">
      <alignment horizontal="center" vertical="center" wrapText="1"/>
      <protection/>
    </xf>
    <xf numFmtId="3" fontId="6" fillId="33" borderId="18" xfId="64" applyNumberFormat="1" applyFont="1" applyFill="1" applyBorder="1" applyAlignment="1">
      <alignment horizontal="center" vertical="top" wrapText="1"/>
      <protection/>
    </xf>
    <xf numFmtId="3" fontId="6" fillId="33" borderId="37" xfId="64" applyNumberFormat="1" applyFont="1" applyFill="1" applyBorder="1" applyAlignment="1">
      <alignment horizontal="center" vertical="center" wrapText="1"/>
      <protection/>
    </xf>
    <xf numFmtId="3" fontId="6" fillId="27" borderId="19" xfId="64" applyNumberFormat="1" applyFont="1" applyFill="1" applyBorder="1" applyAlignment="1">
      <alignment horizontal="right" vertical="center" wrapText="1"/>
      <protection/>
    </xf>
    <xf numFmtId="3" fontId="6" fillId="27" borderId="20" xfId="64" applyNumberFormat="1" applyFont="1" applyFill="1" applyBorder="1" applyAlignment="1">
      <alignment horizontal="right" vertical="center" wrapText="1"/>
      <protection/>
    </xf>
    <xf numFmtId="3" fontId="6" fillId="34" borderId="20" xfId="64" applyNumberFormat="1" applyFont="1" applyFill="1" applyBorder="1" applyAlignment="1">
      <alignment horizontal="right" vertical="center" wrapText="1"/>
      <protection/>
    </xf>
    <xf numFmtId="3" fontId="6" fillId="34" borderId="20" xfId="65" applyNumberFormat="1" applyFont="1" applyFill="1" applyBorder="1" applyAlignment="1">
      <alignment horizontal="right" vertical="center" wrapText="1"/>
      <protection/>
    </xf>
    <xf numFmtId="3" fontId="6" fillId="27" borderId="20" xfId="65" applyNumberFormat="1" applyFont="1" applyFill="1" applyBorder="1" applyAlignment="1">
      <alignment horizontal="right" vertical="center" wrapText="1"/>
      <protection/>
    </xf>
    <xf numFmtId="3" fontId="6" fillId="34" borderId="20" xfId="63" applyNumberFormat="1" applyFont="1" applyFill="1" applyBorder="1" applyAlignment="1">
      <alignment horizontal="right" vertical="center" wrapText="1"/>
      <protection/>
    </xf>
    <xf numFmtId="3" fontId="6" fillId="0" borderId="20" xfId="64" applyNumberFormat="1" applyFont="1" applyFill="1" applyBorder="1">
      <alignment/>
      <protection/>
    </xf>
    <xf numFmtId="3" fontId="6" fillId="0" borderId="20" xfId="64" applyNumberFormat="1" applyFont="1" applyFill="1" applyBorder="1" applyAlignment="1">
      <alignment horizontal="right" vertical="center" wrapText="1"/>
      <protection/>
    </xf>
    <xf numFmtId="3" fontId="6" fillId="35" borderId="20" xfId="63" applyNumberFormat="1" applyFont="1" applyFill="1" applyBorder="1" applyAlignment="1">
      <alignment horizontal="right" vertical="center" wrapText="1"/>
      <protection/>
    </xf>
    <xf numFmtId="3" fontId="6" fillId="33" borderId="20" xfId="64" applyNumberFormat="1" applyFont="1" applyFill="1" applyBorder="1">
      <alignment/>
      <protection/>
    </xf>
    <xf numFmtId="3" fontId="11" fillId="33" borderId="20" xfId="64" applyNumberFormat="1" applyFont="1" applyFill="1" applyBorder="1">
      <alignment/>
      <protection/>
    </xf>
    <xf numFmtId="3" fontId="6" fillId="36" borderId="20" xfId="64" applyNumberFormat="1" applyFont="1" applyFill="1" applyBorder="1">
      <alignment/>
      <protection/>
    </xf>
    <xf numFmtId="0" fontId="12" fillId="0" borderId="0" xfId="63" applyFont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3" fontId="0" fillId="0" borderId="0" xfId="63" applyNumberFormat="1">
      <alignment/>
      <protection/>
    </xf>
    <xf numFmtId="49" fontId="6" fillId="33" borderId="38" xfId="64" applyNumberFormat="1" applyFont="1" applyFill="1" applyBorder="1" applyAlignment="1">
      <alignment horizontal="center" vertical="center"/>
      <protection/>
    </xf>
    <xf numFmtId="3" fontId="6" fillId="33" borderId="11" xfId="64" applyNumberFormat="1" applyFont="1" applyFill="1" applyBorder="1" applyAlignment="1">
      <alignment horizontal="center" vertical="center" wrapText="1"/>
      <protection/>
    </xf>
    <xf numFmtId="3" fontId="6" fillId="33" borderId="39" xfId="64" applyNumberFormat="1" applyFont="1" applyFill="1" applyBorder="1" applyAlignment="1">
      <alignment horizontal="center" vertical="center" wrapText="1"/>
      <protection/>
    </xf>
    <xf numFmtId="3" fontId="6" fillId="33" borderId="13" xfId="64" applyNumberFormat="1" applyFont="1" applyFill="1" applyBorder="1" applyAlignment="1">
      <alignment horizontal="center" vertical="center" wrapText="1"/>
      <protection/>
    </xf>
    <xf numFmtId="3" fontId="6" fillId="33" borderId="40" xfId="64" applyNumberFormat="1" applyFont="1" applyFill="1" applyBorder="1" applyAlignment="1">
      <alignment horizontal="center" vertical="center" wrapText="1"/>
      <protection/>
    </xf>
    <xf numFmtId="3" fontId="6" fillId="33" borderId="16" xfId="64" applyNumberFormat="1" applyFont="1" applyFill="1" applyBorder="1" applyAlignment="1">
      <alignment horizontal="center" vertical="center" wrapText="1"/>
      <protection/>
    </xf>
    <xf numFmtId="0" fontId="6" fillId="0" borderId="21" xfId="64" applyFont="1" applyFill="1" applyBorder="1" applyAlignment="1">
      <alignment horizontal="left" vertical="center" wrapText="1" readingOrder="1"/>
      <protection/>
    </xf>
    <xf numFmtId="0" fontId="6" fillId="0" borderId="19" xfId="64" applyFont="1" applyFill="1" applyBorder="1" applyAlignment="1">
      <alignment horizontal="left" vertical="center" wrapText="1" readingOrder="1"/>
      <protection/>
    </xf>
    <xf numFmtId="0" fontId="7" fillId="33" borderId="24" xfId="64" applyFont="1" applyFill="1" applyBorder="1" applyAlignment="1">
      <alignment horizontal="center" vertical="center" textRotation="90" wrapText="1"/>
      <protection/>
    </xf>
    <xf numFmtId="0" fontId="7" fillId="33" borderId="20" xfId="64" applyFont="1" applyFill="1" applyBorder="1" applyAlignment="1">
      <alignment horizontal="center" vertical="center" textRotation="90" wrapText="1"/>
      <protection/>
    </xf>
    <xf numFmtId="0" fontId="7" fillId="33" borderId="26" xfId="64" applyFont="1" applyFill="1" applyBorder="1" applyAlignment="1">
      <alignment horizontal="center" vertical="center" textRotation="90" wrapText="1"/>
      <protection/>
    </xf>
    <xf numFmtId="0" fontId="6" fillId="33" borderId="20" xfId="65" applyFont="1" applyFill="1" applyBorder="1" applyAlignment="1">
      <alignment horizontal="center" vertical="center" wrapText="1"/>
      <protection/>
    </xf>
    <xf numFmtId="0" fontId="7" fillId="33" borderId="20" xfId="64" applyFont="1" applyFill="1" applyBorder="1" applyAlignment="1">
      <alignment horizontal="center" vertical="center" textRotation="90"/>
      <protection/>
    </xf>
    <xf numFmtId="0" fontId="6" fillId="33" borderId="21" xfId="65" applyFont="1" applyFill="1" applyBorder="1" applyAlignment="1">
      <alignment horizontal="center" vertical="center" wrapText="1"/>
      <protection/>
    </xf>
    <xf numFmtId="0" fontId="6" fillId="33" borderId="19" xfId="65" applyFont="1" applyFill="1" applyBorder="1" applyAlignment="1">
      <alignment horizontal="center" vertical="center" wrapText="1"/>
      <protection/>
    </xf>
    <xf numFmtId="0" fontId="8" fillId="34" borderId="21" xfId="64" applyFont="1" applyFill="1" applyBorder="1">
      <alignment/>
      <protection/>
    </xf>
    <xf numFmtId="0" fontId="10" fillId="34" borderId="21" xfId="64" applyFont="1" applyFill="1" applyBorder="1" applyAlignment="1">
      <alignment horizontal="left" vertical="center" wrapText="1" readingOrder="1"/>
      <protection/>
    </xf>
    <xf numFmtId="0" fontId="10" fillId="34" borderId="21" xfId="64" applyFont="1" applyFill="1" applyBorder="1" applyAlignment="1">
      <alignment horizontal="center" vertical="center" textRotation="90" wrapText="1"/>
      <protection/>
    </xf>
    <xf numFmtId="0" fontId="10" fillId="34" borderId="24" xfId="64" applyFont="1" applyFill="1" applyBorder="1" applyAlignment="1">
      <alignment horizontal="left" vertical="center" wrapText="1"/>
      <protection/>
    </xf>
    <xf numFmtId="0" fontId="10" fillId="34" borderId="25" xfId="64" applyFont="1" applyFill="1" applyBorder="1" applyAlignment="1">
      <alignment horizontal="left" vertical="center" wrapText="1"/>
      <protection/>
    </xf>
    <xf numFmtId="0" fontId="8" fillId="34" borderId="19" xfId="64" applyFont="1" applyFill="1" applyBorder="1">
      <alignment/>
      <protection/>
    </xf>
    <xf numFmtId="0" fontId="10" fillId="34" borderId="19" xfId="64" applyFont="1" applyFill="1" applyBorder="1" applyAlignment="1">
      <alignment horizontal="left" vertical="center" wrapText="1" readingOrder="1"/>
      <protection/>
    </xf>
    <xf numFmtId="0" fontId="10" fillId="34" borderId="19" xfId="64" applyFont="1" applyFill="1" applyBorder="1" applyAlignment="1">
      <alignment horizontal="center" vertical="center" textRotation="90" wrapText="1"/>
      <protection/>
    </xf>
    <xf numFmtId="0" fontId="10" fillId="34" borderId="26" xfId="64" applyFont="1" applyFill="1" applyBorder="1" applyAlignment="1">
      <alignment horizontal="left" vertical="center" wrapText="1"/>
      <protection/>
    </xf>
    <xf numFmtId="0" fontId="10" fillId="34" borderId="27" xfId="64" applyFont="1" applyFill="1" applyBorder="1" applyAlignment="1">
      <alignment horizontal="left" vertical="center" wrapText="1"/>
      <protection/>
    </xf>
    <xf numFmtId="0" fontId="10" fillId="0" borderId="21" xfId="64" applyFont="1" applyFill="1" applyBorder="1" applyAlignment="1">
      <alignment horizontal="center" vertical="center" wrapText="1"/>
      <protection/>
    </xf>
    <xf numFmtId="0" fontId="10" fillId="0" borderId="19" xfId="64" applyFont="1" applyFill="1" applyBorder="1" applyAlignment="1">
      <alignment horizontal="center" vertical="center" wrapText="1"/>
      <protection/>
    </xf>
    <xf numFmtId="0" fontId="6" fillId="33" borderId="21" xfId="65" applyFont="1" applyFill="1" applyBorder="1" applyAlignment="1">
      <alignment horizontal="left" vertical="center" wrapText="1"/>
      <protection/>
    </xf>
    <xf numFmtId="0" fontId="6" fillId="33" borderId="19" xfId="65" applyFont="1" applyFill="1" applyBorder="1" applyAlignment="1">
      <alignment horizontal="left" vertical="center" wrapText="1"/>
      <protection/>
    </xf>
    <xf numFmtId="49" fontId="6" fillId="33" borderId="20" xfId="64" applyNumberFormat="1" applyFont="1" applyFill="1" applyBorder="1" applyAlignment="1">
      <alignment vertical="center" wrapText="1"/>
      <protection/>
    </xf>
    <xf numFmtId="3" fontId="6" fillId="0" borderId="20" xfId="64" applyNumberFormat="1" applyFont="1" applyFill="1" applyBorder="1" applyAlignment="1">
      <alignment vertical="center"/>
      <protection/>
    </xf>
    <xf numFmtId="0" fontId="7" fillId="33" borderId="22" xfId="64" applyFont="1" applyFill="1" applyBorder="1" applyAlignment="1">
      <alignment horizontal="center" vertical="center" textRotation="90" wrapText="1"/>
      <protection/>
    </xf>
    <xf numFmtId="0" fontId="7" fillId="33" borderId="23" xfId="64" applyFont="1" applyFill="1" applyBorder="1" applyAlignment="1">
      <alignment horizontal="center" vertical="center" textRotation="90" wrapText="1"/>
      <protection/>
    </xf>
    <xf numFmtId="0" fontId="7" fillId="34" borderId="24" xfId="63" applyFont="1" applyFill="1" applyBorder="1" applyAlignment="1">
      <alignment horizontal="center" vertical="center" wrapText="1"/>
      <protection/>
    </xf>
    <xf numFmtId="0" fontId="7" fillId="34" borderId="22" xfId="63" applyFont="1" applyFill="1" applyBorder="1" applyAlignment="1">
      <alignment horizontal="left" vertical="center" wrapText="1" readingOrder="1"/>
      <protection/>
    </xf>
    <xf numFmtId="0" fontId="7" fillId="34" borderId="22" xfId="63" applyFont="1" applyFill="1" applyBorder="1" applyAlignment="1">
      <alignment horizontal="center" vertical="center" wrapText="1"/>
      <protection/>
    </xf>
    <xf numFmtId="0" fontId="7" fillId="34" borderId="25" xfId="63" applyFont="1" applyFill="1" applyBorder="1" applyAlignment="1">
      <alignment horizontal="center" vertical="center" wrapText="1"/>
      <protection/>
    </xf>
    <xf numFmtId="0" fontId="7" fillId="34" borderId="26" xfId="63" applyFont="1" applyFill="1" applyBorder="1" applyAlignment="1">
      <alignment horizontal="center" vertical="center" wrapText="1"/>
      <protection/>
    </xf>
    <xf numFmtId="0" fontId="7" fillId="34" borderId="23" xfId="63" applyFont="1" applyFill="1" applyBorder="1" applyAlignment="1">
      <alignment horizontal="left" vertical="center" wrapText="1" readingOrder="1"/>
      <protection/>
    </xf>
    <xf numFmtId="0" fontId="7" fillId="34" borderId="23" xfId="63" applyFont="1" applyFill="1" applyBorder="1" applyAlignment="1">
      <alignment horizontal="center" vertical="center" wrapText="1"/>
      <protection/>
    </xf>
    <xf numFmtId="0" fontId="7" fillId="34" borderId="27" xfId="63" applyFont="1" applyFill="1" applyBorder="1" applyAlignment="1">
      <alignment horizontal="center" vertical="center" wrapText="1"/>
      <protection/>
    </xf>
    <xf numFmtId="0" fontId="7" fillId="0" borderId="20" xfId="63" applyFont="1" applyFill="1" applyBorder="1" applyAlignment="1">
      <alignment horizontal="center" vertical="center" wrapText="1"/>
      <protection/>
    </xf>
    <xf numFmtId="0" fontId="6" fillId="33" borderId="20" xfId="64" applyFont="1" applyFill="1" applyBorder="1" applyAlignment="1">
      <alignment vertical="top" wrapText="1"/>
      <protection/>
    </xf>
    <xf numFmtId="0" fontId="7" fillId="33" borderId="28" xfId="64" applyFont="1" applyFill="1" applyBorder="1" applyAlignment="1">
      <alignment horizontal="center" vertical="center" textRotation="90" wrapText="1"/>
      <protection/>
    </xf>
    <xf numFmtId="49" fontId="6" fillId="33" borderId="21" xfId="64" applyNumberFormat="1" applyFont="1" applyFill="1" applyBorder="1" applyAlignment="1">
      <alignment vertical="center" wrapText="1"/>
      <protection/>
    </xf>
    <xf numFmtId="0" fontId="6" fillId="33" borderId="21" xfId="64" applyFont="1" applyFill="1" applyBorder="1" applyAlignment="1">
      <alignment horizontal="center" vertical="top" wrapText="1"/>
      <protection/>
    </xf>
    <xf numFmtId="0" fontId="7" fillId="0" borderId="21" xfId="63" applyFont="1" applyFill="1" applyBorder="1" applyAlignment="1">
      <alignment horizontal="center" vertical="center" wrapText="1"/>
      <protection/>
    </xf>
    <xf numFmtId="49" fontId="6" fillId="33" borderId="21" xfId="64" applyNumberFormat="1" applyFont="1" applyFill="1" applyBorder="1" applyAlignment="1">
      <alignment horizontal="left" vertical="center" wrapText="1"/>
      <protection/>
    </xf>
    <xf numFmtId="0" fontId="6" fillId="33" borderId="21" xfId="64" applyFont="1" applyFill="1" applyBorder="1" applyAlignment="1">
      <alignment horizontal="center" vertical="center" wrapText="1"/>
      <protection/>
    </xf>
    <xf numFmtId="0" fontId="7" fillId="0" borderId="19" xfId="63" applyFont="1" applyFill="1" applyBorder="1" applyAlignment="1">
      <alignment horizontal="center" vertical="center" wrapText="1"/>
      <protection/>
    </xf>
    <xf numFmtId="49" fontId="6" fillId="33" borderId="19" xfId="64" applyNumberFormat="1" applyFont="1" applyFill="1" applyBorder="1" applyAlignment="1">
      <alignment horizontal="left" vertical="center" wrapText="1"/>
      <protection/>
    </xf>
    <xf numFmtId="0" fontId="6" fillId="33" borderId="19" xfId="64" applyFont="1" applyFill="1" applyBorder="1" applyAlignment="1">
      <alignment horizontal="center" vertical="center" wrapText="1"/>
      <protection/>
    </xf>
    <xf numFmtId="0" fontId="7" fillId="0" borderId="20" xfId="64" applyFont="1" applyFill="1" applyBorder="1" applyAlignment="1">
      <alignment horizontal="left" vertical="center" wrapText="1" readingOrder="1"/>
      <protection/>
    </xf>
    <xf numFmtId="0" fontId="6" fillId="0" borderId="21" xfId="64" applyFont="1" applyFill="1" applyBorder="1" applyAlignment="1">
      <alignment horizontal="left" vertical="top" wrapText="1"/>
      <protection/>
    </xf>
    <xf numFmtId="0" fontId="6" fillId="0" borderId="20" xfId="64" applyFont="1" applyFill="1" applyBorder="1" applyAlignment="1">
      <alignment horizontal="center" vertical="center" wrapText="1"/>
      <protection/>
    </xf>
    <xf numFmtId="2" fontId="6" fillId="0" borderId="20" xfId="64" applyNumberFormat="1" applyFont="1" applyFill="1" applyBorder="1" applyAlignment="1">
      <alignment horizontal="left" vertical="center" wrapText="1"/>
      <protection/>
    </xf>
    <xf numFmtId="0" fontId="6" fillId="0" borderId="19" xfId="64" applyFont="1" applyFill="1" applyBorder="1" applyAlignment="1">
      <alignment horizontal="left" vertical="top" wrapText="1"/>
      <protection/>
    </xf>
    <xf numFmtId="0" fontId="7" fillId="33" borderId="21" xfId="64" applyFont="1" applyFill="1" applyBorder="1" applyAlignment="1">
      <alignment horizontal="center" vertical="center" textRotation="90" wrapText="1"/>
      <protection/>
    </xf>
    <xf numFmtId="0" fontId="6" fillId="33" borderId="21" xfId="64" applyFont="1" applyFill="1" applyBorder="1" applyAlignment="1">
      <alignment horizontal="left" vertical="top" wrapText="1"/>
      <protection/>
    </xf>
    <xf numFmtId="0" fontId="6" fillId="33" borderId="19" xfId="64" applyFont="1" applyFill="1" applyBorder="1" applyAlignment="1">
      <alignment horizontal="left" vertical="top" wrapText="1"/>
      <protection/>
    </xf>
    <xf numFmtId="0" fontId="6" fillId="33" borderId="19" xfId="64" applyFont="1" applyFill="1" applyBorder="1" applyAlignment="1">
      <alignment horizontal="center" vertical="top" wrapText="1"/>
      <protection/>
    </xf>
    <xf numFmtId="0" fontId="6" fillId="33" borderId="25" xfId="65" applyFont="1" applyFill="1" applyBorder="1" applyAlignment="1">
      <alignment horizontal="left" vertical="center" wrapText="1"/>
      <protection/>
    </xf>
    <xf numFmtId="0" fontId="6" fillId="33" borderId="27" xfId="65" applyFont="1" applyFill="1" applyBorder="1" applyAlignment="1">
      <alignment horizontal="left" vertical="center" wrapText="1"/>
      <protection/>
    </xf>
    <xf numFmtId="3" fontId="6" fillId="0" borderId="20" xfId="63" applyNumberFormat="1" applyFont="1" applyFill="1" applyBorder="1" applyAlignment="1">
      <alignment horizontal="right" vertical="center" wrapText="1"/>
      <protection/>
    </xf>
    <xf numFmtId="3" fontId="6" fillId="36" borderId="20" xfId="63" applyNumberFormat="1" applyFont="1" applyFill="1" applyBorder="1" applyAlignment="1">
      <alignment horizontal="right" vertical="center" wrapText="1"/>
      <protection/>
    </xf>
    <xf numFmtId="3" fontId="11" fillId="0" borderId="20" xfId="63" applyNumberFormat="1" applyFont="1" applyFill="1" applyBorder="1" applyAlignment="1">
      <alignment horizontal="right" vertical="center" wrapText="1"/>
      <protection/>
    </xf>
    <xf numFmtId="3" fontId="11" fillId="33" borderId="20" xfId="64" applyNumberFormat="1" applyFont="1" applyFill="1" applyBorder="1" applyAlignment="1">
      <alignment horizontal="right" vertical="center" wrapText="1"/>
      <protection/>
    </xf>
    <xf numFmtId="4" fontId="3" fillId="0" borderId="0" xfId="63" applyNumberFormat="1" applyFont="1">
      <alignment/>
      <protection/>
    </xf>
    <xf numFmtId="0" fontId="7" fillId="0" borderId="20" xfId="64" applyFont="1" applyFill="1" applyBorder="1" applyAlignment="1">
      <alignment horizontal="center" vertical="center" wrapText="1"/>
      <protection/>
    </xf>
    <xf numFmtId="0" fontId="6" fillId="0" borderId="20" xfId="64" applyFont="1" applyFill="1" applyBorder="1" applyAlignment="1">
      <alignment horizontal="left" vertical="center" wrapText="1"/>
      <protection/>
    </xf>
    <xf numFmtId="0" fontId="6" fillId="0" borderId="20" xfId="64" applyFont="1" applyFill="1" applyBorder="1" applyAlignment="1">
      <alignment vertical="center" wrapText="1"/>
      <protection/>
    </xf>
    <xf numFmtId="3" fontId="11" fillId="0" borderId="20" xfId="64" applyNumberFormat="1" applyFont="1" applyFill="1" applyBorder="1">
      <alignment/>
      <protection/>
    </xf>
    <xf numFmtId="0" fontId="6" fillId="0" borderId="25" xfId="65" applyFont="1" applyFill="1" applyBorder="1" applyAlignment="1">
      <alignment horizontal="left" vertical="center" wrapText="1"/>
      <protection/>
    </xf>
    <xf numFmtId="0" fontId="6" fillId="0" borderId="20" xfId="64" applyFont="1" applyFill="1" applyBorder="1" applyAlignment="1">
      <alignment horizontal="center" vertical="top" wrapText="1"/>
      <protection/>
    </xf>
    <xf numFmtId="0" fontId="6" fillId="0" borderId="27" xfId="65" applyFont="1" applyFill="1" applyBorder="1" applyAlignment="1">
      <alignment horizontal="left" vertical="center" wrapText="1"/>
      <protection/>
    </xf>
    <xf numFmtId="0" fontId="14" fillId="0" borderId="21" xfId="63" applyFont="1" applyFill="1" applyBorder="1" applyAlignment="1">
      <alignment horizontal="left" vertical="center" readingOrder="1"/>
      <protection/>
    </xf>
    <xf numFmtId="0" fontId="15" fillId="0" borderId="20" xfId="63" applyFont="1" applyFill="1" applyBorder="1" applyAlignment="1">
      <alignment horizontal="center" textRotation="90"/>
      <protection/>
    </xf>
    <xf numFmtId="0" fontId="6" fillId="0" borderId="21" xfId="63" applyFont="1" applyFill="1" applyBorder="1" applyAlignment="1">
      <alignment horizontal="left" vertical="center"/>
      <protection/>
    </xf>
    <xf numFmtId="0" fontId="6" fillId="0" borderId="20" xfId="65" applyFont="1" applyFill="1" applyBorder="1" applyAlignment="1">
      <alignment horizontal="center" vertical="center" wrapText="1"/>
      <protection/>
    </xf>
    <xf numFmtId="0" fontId="14" fillId="0" borderId="19" xfId="63" applyFont="1" applyFill="1" applyBorder="1" applyAlignment="1">
      <alignment horizontal="left" vertical="center" readingOrder="1"/>
      <protection/>
    </xf>
    <xf numFmtId="0" fontId="6" fillId="0" borderId="19" xfId="63" applyFont="1" applyFill="1" applyBorder="1" applyAlignment="1">
      <alignment horizontal="left" vertical="center"/>
      <protection/>
    </xf>
    <xf numFmtId="0" fontId="14" fillId="0" borderId="21" xfId="63" applyFont="1" applyBorder="1" applyAlignment="1">
      <alignment horizontal="left" vertical="center" readingOrder="1"/>
      <protection/>
    </xf>
    <xf numFmtId="0" fontId="15" fillId="0" borderId="20" xfId="63" applyFont="1" applyBorder="1" applyAlignment="1">
      <alignment horizontal="center" textRotation="90"/>
      <protection/>
    </xf>
    <xf numFmtId="0" fontId="6" fillId="0" borderId="21" xfId="63" applyFont="1" applyBorder="1" applyAlignment="1">
      <alignment horizontal="left" vertical="center"/>
      <protection/>
    </xf>
    <xf numFmtId="0" fontId="14" fillId="0" borderId="19" xfId="63" applyFont="1" applyBorder="1" applyAlignment="1">
      <alignment horizontal="left" vertical="center" readingOrder="1"/>
      <protection/>
    </xf>
    <xf numFmtId="0" fontId="6" fillId="0" borderId="19" xfId="63" applyFont="1" applyBorder="1" applyAlignment="1">
      <alignment horizontal="left" vertical="center"/>
      <protection/>
    </xf>
    <xf numFmtId="0" fontId="6" fillId="33" borderId="20" xfId="64" applyFont="1" applyFill="1" applyBorder="1" applyAlignment="1">
      <alignment horizontal="left" vertical="center" wrapText="1"/>
      <protection/>
    </xf>
    <xf numFmtId="49" fontId="7" fillId="0" borderId="21" xfId="64" applyNumberFormat="1" applyFont="1" applyFill="1" applyBorder="1" applyAlignment="1">
      <alignment horizontal="center" vertical="center" textRotation="90" wrapText="1"/>
      <protection/>
    </xf>
    <xf numFmtId="0" fontId="6" fillId="0" borderId="20" xfId="64" applyFont="1" applyFill="1" applyBorder="1" applyAlignment="1">
      <alignment vertical="top" wrapText="1"/>
      <protection/>
    </xf>
    <xf numFmtId="49" fontId="7" fillId="0" borderId="19" xfId="64" applyNumberFormat="1" applyFont="1" applyFill="1" applyBorder="1" applyAlignment="1">
      <alignment horizontal="center" vertical="center" textRotation="90" wrapText="1"/>
      <protection/>
    </xf>
    <xf numFmtId="49" fontId="6" fillId="0" borderId="21" xfId="64" applyNumberFormat="1" applyFont="1" applyFill="1" applyBorder="1" applyAlignment="1">
      <alignment horizontal="left" vertical="center" wrapText="1"/>
      <protection/>
    </xf>
    <xf numFmtId="49" fontId="6" fillId="0" borderId="19" xfId="64" applyNumberFormat="1" applyFont="1" applyFill="1" applyBorder="1" applyAlignment="1">
      <alignment horizontal="left" vertical="center" wrapText="1"/>
      <protection/>
    </xf>
    <xf numFmtId="0" fontId="10" fillId="0" borderId="21" xfId="64" applyFont="1" applyFill="1" applyBorder="1" applyAlignment="1">
      <alignment horizontal="center" vertical="center" textRotation="90" wrapText="1"/>
      <protection/>
    </xf>
    <xf numFmtId="0" fontId="10" fillId="0" borderId="19" xfId="64" applyFont="1" applyFill="1" applyBorder="1" applyAlignment="1">
      <alignment horizontal="center" vertical="center" textRotation="90" wrapText="1"/>
      <protection/>
    </xf>
    <xf numFmtId="0" fontId="7" fillId="0" borderId="20" xfId="64" applyFont="1" applyFill="1" applyBorder="1" applyAlignment="1">
      <alignment horizontal="center" vertical="center" textRotation="90" wrapText="1"/>
      <protection/>
    </xf>
    <xf numFmtId="0" fontId="6" fillId="0" borderId="22" xfId="64" applyFont="1" applyFill="1" applyBorder="1" applyAlignment="1">
      <alignment horizontal="left" vertical="center" wrapText="1"/>
      <protection/>
    </xf>
    <xf numFmtId="0" fontId="6" fillId="0" borderId="23" xfId="64" applyFont="1" applyFill="1" applyBorder="1" applyAlignment="1">
      <alignment horizontal="left" vertical="center" wrapText="1"/>
      <protection/>
    </xf>
    <xf numFmtId="0" fontId="3" fillId="0" borderId="20" xfId="63" applyFont="1" applyFill="1" applyBorder="1" applyAlignment="1">
      <alignment vertical="center"/>
      <protection/>
    </xf>
    <xf numFmtId="0" fontId="3" fillId="0" borderId="20" xfId="63" applyFont="1" applyBorder="1" applyAlignment="1">
      <alignment vertical="center"/>
      <protection/>
    </xf>
    <xf numFmtId="3" fontId="6" fillId="35" borderId="20" xfId="64" applyNumberFormat="1" applyFont="1" applyFill="1" applyBorder="1" applyAlignment="1">
      <alignment horizontal="right" vertical="center" wrapText="1"/>
      <protection/>
    </xf>
    <xf numFmtId="3" fontId="6" fillId="33" borderId="20" xfId="64" applyNumberFormat="1" applyFont="1" applyFill="1" applyBorder="1" applyAlignment="1">
      <alignment vertical="center"/>
      <protection/>
    </xf>
    <xf numFmtId="3" fontId="11" fillId="0" borderId="20" xfId="64" applyNumberFormat="1" applyFont="1" applyFill="1" applyBorder="1" applyAlignment="1">
      <alignment horizontal="right" vertical="center" wrapText="1"/>
      <protection/>
    </xf>
    <xf numFmtId="3" fontId="7" fillId="0" borderId="20" xfId="64" applyNumberFormat="1" applyFont="1" applyFill="1" applyBorder="1" applyAlignment="1">
      <alignment horizontal="right" vertical="center" wrapText="1"/>
      <protection/>
    </xf>
    <xf numFmtId="3" fontId="8" fillId="0" borderId="20" xfId="64" applyNumberFormat="1" applyFont="1" applyFill="1" applyBorder="1" applyAlignment="1">
      <alignment horizontal="right" vertical="center" wrapText="1"/>
      <protection/>
    </xf>
    <xf numFmtId="3" fontId="3" fillId="0" borderId="20" xfId="63" applyNumberFormat="1" applyFont="1" applyFill="1" applyBorder="1" applyAlignment="1">
      <alignment vertical="center"/>
      <protection/>
    </xf>
    <xf numFmtId="3" fontId="3" fillId="0" borderId="20" xfId="63" applyNumberFormat="1" applyFont="1" applyBorder="1" applyAlignment="1">
      <alignment vertical="center"/>
      <protection/>
    </xf>
    <xf numFmtId="3" fontId="3" fillId="0" borderId="0" xfId="63" applyNumberFormat="1" applyFont="1" applyFill="1">
      <alignment/>
      <protection/>
    </xf>
    <xf numFmtId="3" fontId="3" fillId="0" borderId="0" xfId="63" applyNumberFormat="1" applyFont="1">
      <alignment/>
      <protection/>
    </xf>
    <xf numFmtId="3" fontId="2" fillId="0" borderId="0" xfId="63" applyNumberFormat="1" applyFont="1" applyFill="1">
      <alignment/>
      <protection/>
    </xf>
    <xf numFmtId="0" fontId="10" fillId="0" borderId="20" xfId="64" applyFont="1" applyFill="1" applyBorder="1" applyAlignment="1">
      <alignment horizontal="center" vertical="center" wrapText="1"/>
      <protection/>
    </xf>
    <xf numFmtId="0" fontId="10" fillId="0" borderId="20" xfId="64" applyFont="1" applyFill="1" applyBorder="1" applyAlignment="1">
      <alignment horizontal="left" vertical="center" wrapText="1" readingOrder="1"/>
      <protection/>
    </xf>
    <xf numFmtId="0" fontId="6" fillId="0" borderId="21" xfId="64" applyFont="1" applyFill="1" applyBorder="1" applyAlignment="1">
      <alignment vertical="center" wrapText="1"/>
      <protection/>
    </xf>
    <xf numFmtId="0" fontId="6" fillId="0" borderId="19" xfId="64" applyFont="1" applyFill="1" applyBorder="1" applyAlignment="1">
      <alignment vertical="center" wrapText="1"/>
      <protection/>
    </xf>
    <xf numFmtId="49" fontId="10" fillId="0" borderId="21" xfId="64" applyNumberFormat="1" applyFont="1" applyFill="1" applyBorder="1" applyAlignment="1">
      <alignment horizontal="center" vertical="center" textRotation="90" wrapText="1"/>
      <protection/>
    </xf>
    <xf numFmtId="49" fontId="10" fillId="0" borderId="19" xfId="64" applyNumberFormat="1" applyFont="1" applyFill="1" applyBorder="1" applyAlignment="1">
      <alignment horizontal="center" vertical="center" textRotation="90" wrapText="1"/>
      <protection/>
    </xf>
    <xf numFmtId="0" fontId="6" fillId="35" borderId="0" xfId="63" applyFont="1" applyFill="1" applyBorder="1" applyAlignment="1">
      <alignment horizontal="center" vertical="center" wrapText="1"/>
      <protection/>
    </xf>
    <xf numFmtId="0" fontId="6" fillId="35" borderId="41" xfId="63" applyFont="1" applyFill="1" applyBorder="1" applyAlignment="1">
      <alignment horizontal="center" vertical="center" wrapText="1"/>
      <protection/>
    </xf>
    <xf numFmtId="2" fontId="6" fillId="35" borderId="19" xfId="64" applyNumberFormat="1" applyFont="1" applyFill="1" applyBorder="1" applyAlignment="1">
      <alignment horizontal="left" vertical="center" wrapText="1"/>
      <protection/>
    </xf>
    <xf numFmtId="0" fontId="6" fillId="33" borderId="25" xfId="64" applyFont="1" applyFill="1" applyBorder="1" applyAlignment="1">
      <alignment horizontal="left" vertical="top" wrapText="1"/>
      <protection/>
    </xf>
    <xf numFmtId="0" fontId="6" fillId="33" borderId="27" xfId="64" applyFont="1" applyFill="1" applyBorder="1" applyAlignment="1">
      <alignment horizontal="left" vertical="top" wrapText="1"/>
      <protection/>
    </xf>
    <xf numFmtId="0" fontId="7" fillId="0" borderId="22" xfId="64" applyFont="1" applyFill="1" applyBorder="1" applyAlignment="1">
      <alignment horizontal="left" vertical="center" wrapText="1" readingOrder="1"/>
      <protection/>
    </xf>
    <xf numFmtId="0" fontId="7" fillId="0" borderId="23" xfId="64" applyFont="1" applyFill="1" applyBorder="1" applyAlignment="1">
      <alignment horizontal="left" vertical="center" wrapText="1" readingOrder="1"/>
      <protection/>
    </xf>
    <xf numFmtId="3" fontId="6" fillId="35" borderId="19" xfId="63" applyNumberFormat="1" applyFont="1" applyFill="1" applyBorder="1" applyAlignment="1">
      <alignment horizontal="right" vertical="center" wrapText="1"/>
      <protection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0" borderId="21" xfId="64" applyNumberFormat="1" applyFont="1" applyFill="1" applyBorder="1" applyAlignment="1">
      <alignment horizontal="right" vertical="center" wrapText="1"/>
      <protection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49" fontId="6" fillId="0" borderId="20" xfId="64" applyNumberFormat="1" applyFont="1" applyFill="1" applyBorder="1" applyAlignment="1">
      <alignment vertical="center" wrapText="1"/>
      <protection/>
    </xf>
    <xf numFmtId="0" fontId="7" fillId="0" borderId="21" xfId="64" applyFont="1" applyFill="1" applyBorder="1" applyAlignment="1">
      <alignment horizontal="center" vertical="center" wrapText="1"/>
      <protection/>
    </xf>
    <xf numFmtId="0" fontId="7" fillId="0" borderId="19" xfId="64" applyFont="1" applyFill="1" applyBorder="1" applyAlignment="1">
      <alignment horizontal="center" vertical="center" wrapText="1"/>
      <protection/>
    </xf>
    <xf numFmtId="0" fontId="7" fillId="34" borderId="20" xfId="64" applyFont="1" applyFill="1" applyBorder="1" applyAlignment="1">
      <alignment horizontal="center" vertical="center" wrapText="1"/>
      <protection/>
    </xf>
    <xf numFmtId="0" fontId="7" fillId="34" borderId="20" xfId="64" applyFont="1" applyFill="1" applyBorder="1" applyAlignment="1">
      <alignment horizontal="left" vertical="center" wrapText="1" readingOrder="1"/>
      <protection/>
    </xf>
    <xf numFmtId="0" fontId="6" fillId="0" borderId="21" xfId="64" applyFont="1" applyFill="1" applyBorder="1" applyAlignment="1">
      <alignment horizontal="center" vertical="center" wrapText="1"/>
      <protection/>
    </xf>
    <xf numFmtId="2" fontId="6" fillId="0" borderId="21" xfId="64" applyNumberFormat="1" applyFont="1" applyFill="1" applyBorder="1" applyAlignment="1">
      <alignment horizontal="left" vertical="center" wrapText="1"/>
      <protection/>
    </xf>
    <xf numFmtId="49" fontId="6" fillId="35" borderId="20" xfId="64" applyNumberFormat="1" applyFont="1" applyFill="1" applyBorder="1" applyAlignment="1">
      <alignment horizontal="center" vertical="center" wrapText="1"/>
      <protection/>
    </xf>
    <xf numFmtId="49" fontId="6" fillId="35" borderId="20" xfId="64" applyNumberFormat="1" applyFont="1" applyFill="1" applyBorder="1" applyAlignment="1">
      <alignment horizontal="left" vertical="center" wrapText="1" readingOrder="1"/>
      <protection/>
    </xf>
    <xf numFmtId="0" fontId="7" fillId="34" borderId="20" xfId="64" applyFont="1" applyFill="1" applyBorder="1" applyAlignment="1">
      <alignment horizontal="left" vertical="center" wrapText="1"/>
      <protection/>
    </xf>
    <xf numFmtId="0" fontId="7" fillId="34" borderId="20" xfId="64" applyFont="1" applyFill="1" applyBorder="1" applyAlignment="1">
      <alignment vertical="center" wrapText="1"/>
      <protection/>
    </xf>
    <xf numFmtId="0" fontId="7" fillId="33" borderId="19" xfId="64" applyFont="1" applyFill="1" applyBorder="1" applyAlignment="1">
      <alignment horizontal="left" vertical="center" wrapText="1"/>
      <protection/>
    </xf>
    <xf numFmtId="0" fontId="7" fillId="33" borderId="20" xfId="64" applyFont="1" applyFill="1" applyBorder="1" applyAlignment="1">
      <alignment horizontal="left" vertical="center" wrapText="1"/>
      <protection/>
    </xf>
    <xf numFmtId="3" fontId="6" fillId="35" borderId="20" xfId="64" applyNumberFormat="1" applyFont="1" applyFill="1" applyBorder="1">
      <alignment/>
      <protection/>
    </xf>
    <xf numFmtId="3" fontId="6" fillId="33" borderId="19" xfId="64" applyNumberFormat="1" applyFont="1" applyFill="1" applyBorder="1">
      <alignment/>
      <protection/>
    </xf>
    <xf numFmtId="3" fontId="2" fillId="0" borderId="0" xfId="63" applyNumberFormat="1" applyFont="1">
      <alignment/>
      <protection/>
    </xf>
    <xf numFmtId="0" fontId="3" fillId="0" borderId="0" xfId="63" applyFont="1" applyAlignment="1">
      <alignment horizontal="center" vertical="center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2" xfId="63"/>
    <cellStyle name="Normal 2 2" xfId="64"/>
    <cellStyle name="Normal 2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1609725</xdr:colOff>
      <xdr:row>0</xdr:row>
      <xdr:rowOff>114300</xdr:rowOff>
    </xdr:from>
    <xdr:to>
      <xdr:col>14</xdr:col>
      <xdr:colOff>266700</xdr:colOff>
      <xdr:row>1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14300"/>
          <a:ext cx="6086475" cy="10668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ONUT~1.VAS\AppData\Local\Temp\pid-10080\Anexa%20Lista%20obiectivelor%20de%20investitii%2031%20IANUARIE%202024%20_4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anuarie 2024"/>
      <sheetName val="Sheet1"/>
      <sheetName val="Sheet2"/>
      <sheetName val="Sheet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1:AA457"/>
  <sheetViews>
    <sheetView tabSelected="1" zoomScale="90" zoomScaleNormal="90" workbookViewId="0" topLeftCell="A1">
      <pane ySplit="1" topLeftCell="A385" activePane="bottomLeft" state="frozen"/>
      <selection pane="bottomLeft" activeCell="A200" sqref="A200:XFD200"/>
    </sheetView>
  </sheetViews>
  <sheetFormatPr defaultColWidth="9.00390625" defaultRowHeight="15"/>
  <cols>
    <col min="1" max="1" width="9.00390625" style="9" customWidth="1"/>
    <col min="2" max="2" width="4.28125" style="1" customWidth="1"/>
    <col min="3" max="3" width="10.57421875" style="10" customWidth="1"/>
    <col min="4" max="4" width="10.421875" style="11" hidden="1" customWidth="1"/>
    <col min="5" max="5" width="7.140625" style="11" hidden="1" customWidth="1"/>
    <col min="6" max="6" width="43.57421875" style="1" customWidth="1"/>
    <col min="7" max="7" width="22.57421875" style="1" customWidth="1"/>
    <col min="8" max="8" width="4.7109375" style="2" customWidth="1"/>
    <col min="9" max="9" width="12.00390625" style="1" hidden="1" customWidth="1"/>
    <col min="10" max="10" width="0.2890625" style="1" customWidth="1"/>
    <col min="11" max="11" width="13.421875" style="1" customWidth="1"/>
    <col min="12" max="12" width="14.00390625" style="1" customWidth="1"/>
    <col min="13" max="13" width="12.8515625" style="1" customWidth="1"/>
    <col min="14" max="14" width="1.1484375" style="1" hidden="1" customWidth="1"/>
    <col min="15" max="15" width="12.8515625" style="1" customWidth="1"/>
    <col min="16" max="16" width="12.7109375" style="1" customWidth="1"/>
    <col min="17" max="17" width="15.8515625" style="1" customWidth="1"/>
    <col min="18" max="18" width="8.8515625" style="9" hidden="1" customWidth="1"/>
    <col min="19" max="19" width="13.00390625" style="9" hidden="1" customWidth="1"/>
    <col min="20" max="20" width="9.00390625" style="9" customWidth="1"/>
    <col min="21" max="21" width="12.421875" style="9" customWidth="1"/>
    <col min="22" max="26" width="9.00390625" style="9" customWidth="1"/>
    <col min="27" max="27" width="10.8515625" style="9" customWidth="1"/>
    <col min="28" max="28" width="9.8515625" style="9" customWidth="1"/>
    <col min="29" max="16384" width="9.00390625" style="9" customWidth="1"/>
  </cols>
  <sheetData>
    <row r="1" spans="2:19" ht="91.5" customHeight="1"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2:19" ht="15">
      <c r="B2" s="14" t="s">
        <v>0</v>
      </c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5"/>
      <c r="S2" s="155"/>
    </row>
    <row r="3" spans="2:19" ht="15">
      <c r="B3" s="16" t="s">
        <v>1</v>
      </c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56"/>
      <c r="S3" s="156"/>
    </row>
    <row r="4" spans="2:6" ht="15">
      <c r="B4" s="18" t="s">
        <v>2</v>
      </c>
      <c r="C4" s="17" t="s">
        <v>3</v>
      </c>
      <c r="D4" s="19"/>
      <c r="E4" s="19"/>
      <c r="F4" s="19"/>
    </row>
    <row r="5" spans="2:21" ht="15.75">
      <c r="B5" s="18" t="s">
        <v>4</v>
      </c>
      <c r="C5" s="20" t="s">
        <v>5</v>
      </c>
      <c r="D5" s="21"/>
      <c r="E5" s="21"/>
      <c r="F5" s="21"/>
      <c r="U5" s="157"/>
    </row>
    <row r="6" spans="2:19" ht="15"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5" t="s">
        <v>11</v>
      </c>
      <c r="H6" s="26" t="s">
        <v>12</v>
      </c>
      <c r="I6" s="127" t="s">
        <v>13</v>
      </c>
      <c r="J6" s="127" t="s">
        <v>14</v>
      </c>
      <c r="K6" s="128" t="s">
        <v>15</v>
      </c>
      <c r="L6" s="129" t="s">
        <v>16</v>
      </c>
      <c r="M6" s="129"/>
      <c r="N6" s="129"/>
      <c r="O6" s="129"/>
      <c r="P6" s="129"/>
      <c r="Q6" s="158"/>
      <c r="R6" s="128" t="s">
        <v>17</v>
      </c>
      <c r="S6" s="159" t="s">
        <v>18</v>
      </c>
    </row>
    <row r="7" spans="2:19" ht="15.75">
      <c r="B7" s="27"/>
      <c r="C7" s="28"/>
      <c r="D7" s="29"/>
      <c r="E7" s="29"/>
      <c r="F7" s="30"/>
      <c r="G7" s="30"/>
      <c r="H7" s="31"/>
      <c r="I7" s="130"/>
      <c r="J7" s="130"/>
      <c r="K7" s="131"/>
      <c r="L7" s="132" t="s">
        <v>19</v>
      </c>
      <c r="M7" s="133" t="s">
        <v>20</v>
      </c>
      <c r="N7" s="133"/>
      <c r="O7" s="133"/>
      <c r="P7" s="133"/>
      <c r="Q7" s="160"/>
      <c r="R7" s="131"/>
      <c r="S7" s="161"/>
    </row>
    <row r="8" spans="2:22" ht="15" customHeight="1">
      <c r="B8" s="27"/>
      <c r="C8" s="28"/>
      <c r="D8" s="29"/>
      <c r="E8" s="29"/>
      <c r="F8" s="30"/>
      <c r="G8" s="30"/>
      <c r="H8" s="26" t="s">
        <v>21</v>
      </c>
      <c r="I8" s="130"/>
      <c r="J8" s="130"/>
      <c r="K8" s="131"/>
      <c r="L8" s="132"/>
      <c r="M8" s="134" t="s">
        <v>22</v>
      </c>
      <c r="N8" s="135"/>
      <c r="O8" s="135"/>
      <c r="P8" s="136"/>
      <c r="Q8" s="160" t="s">
        <v>23</v>
      </c>
      <c r="R8" s="131"/>
      <c r="S8" s="161"/>
      <c r="U8" s="157"/>
      <c r="V8" s="157"/>
    </row>
    <row r="9" spans="2:21" ht="48.95" customHeight="1">
      <c r="B9" s="32"/>
      <c r="C9" s="33"/>
      <c r="D9" s="34"/>
      <c r="E9" s="34"/>
      <c r="F9" s="35"/>
      <c r="G9" s="35"/>
      <c r="H9" s="36"/>
      <c r="I9" s="137"/>
      <c r="J9" s="137"/>
      <c r="K9" s="138"/>
      <c r="L9" s="139"/>
      <c r="M9" s="140" t="s">
        <v>24</v>
      </c>
      <c r="N9" s="140" t="s">
        <v>25</v>
      </c>
      <c r="O9" s="140" t="s">
        <v>26</v>
      </c>
      <c r="P9" s="140" t="s">
        <v>27</v>
      </c>
      <c r="Q9" s="162"/>
      <c r="R9" s="138"/>
      <c r="S9" s="163"/>
      <c r="U9" s="157"/>
    </row>
    <row r="10" spans="2:22" ht="15.75">
      <c r="B10" s="37">
        <v>0</v>
      </c>
      <c r="C10" s="38">
        <v>1</v>
      </c>
      <c r="D10" s="39"/>
      <c r="E10" s="39"/>
      <c r="F10" s="40">
        <v>2</v>
      </c>
      <c r="G10" s="40">
        <v>3</v>
      </c>
      <c r="H10" s="40"/>
      <c r="I10" s="141">
        <v>4</v>
      </c>
      <c r="J10" s="141">
        <v>5</v>
      </c>
      <c r="K10" s="142" t="s">
        <v>28</v>
      </c>
      <c r="L10" s="142" t="s">
        <v>29</v>
      </c>
      <c r="M10" s="142">
        <v>8</v>
      </c>
      <c r="N10" s="142">
        <v>9</v>
      </c>
      <c r="O10" s="142">
        <v>10</v>
      </c>
      <c r="P10" s="142">
        <v>11</v>
      </c>
      <c r="Q10" s="142">
        <v>12</v>
      </c>
      <c r="R10" s="142">
        <v>13</v>
      </c>
      <c r="S10" s="142">
        <v>14</v>
      </c>
      <c r="U10" s="157"/>
      <c r="V10" s="157"/>
    </row>
    <row r="11" spans="2:21" ht="15">
      <c r="B11" s="41" t="s">
        <v>30</v>
      </c>
      <c r="C11" s="42"/>
      <c r="D11" s="41"/>
      <c r="E11" s="41"/>
      <c r="F11" s="41"/>
      <c r="G11" s="41"/>
      <c r="H11" s="43" t="s">
        <v>12</v>
      </c>
      <c r="I11" s="143">
        <f>I13+I15+I17</f>
        <v>419019686</v>
      </c>
      <c r="J11" s="143">
        <f>J13+J15+J17</f>
        <v>138601415.3</v>
      </c>
      <c r="K11" s="143">
        <f aca="true" t="shared" si="0" ref="K11">K13+K15+K17</f>
        <v>85983782</v>
      </c>
      <c r="L11" s="143">
        <f aca="true" t="shared" si="1" ref="L11:Q11">L13+L15+L17</f>
        <v>85973782</v>
      </c>
      <c r="M11" s="143">
        <f t="shared" si="1"/>
        <v>32944447</v>
      </c>
      <c r="N11" s="143">
        <f t="shared" si="1"/>
        <v>0</v>
      </c>
      <c r="O11" s="143">
        <f t="shared" si="1"/>
        <v>47673505</v>
      </c>
      <c r="P11" s="143">
        <f t="shared" si="1"/>
        <v>5355830</v>
      </c>
      <c r="Q11" s="143">
        <f t="shared" si="1"/>
        <v>10000</v>
      </c>
      <c r="R11" s="143" t="e">
        <f aca="true" t="shared" si="2" ref="L11:R12">R13+R15+R17</f>
        <v>#REF!</v>
      </c>
      <c r="S11" s="143" t="e">
        <f>K11+R11</f>
        <v>#REF!</v>
      </c>
      <c r="U11" s="157"/>
    </row>
    <row r="12" spans="2:19" ht="15">
      <c r="B12" s="44"/>
      <c r="C12" s="45"/>
      <c r="D12" s="44"/>
      <c r="E12" s="44"/>
      <c r="F12" s="44"/>
      <c r="G12" s="44"/>
      <c r="H12" s="46" t="s">
        <v>21</v>
      </c>
      <c r="I12" s="144">
        <f>I14+I16+I18</f>
        <v>419019686</v>
      </c>
      <c r="J12" s="144">
        <f>J14+J16+J18</f>
        <v>138601415.48</v>
      </c>
      <c r="K12" s="143">
        <f aca="true" t="shared" si="3" ref="K12">L12+Q12</f>
        <v>85983782</v>
      </c>
      <c r="L12" s="143">
        <f t="shared" si="2"/>
        <v>85973782</v>
      </c>
      <c r="M12" s="143">
        <f t="shared" si="2"/>
        <v>32944447</v>
      </c>
      <c r="N12" s="144">
        <f t="shared" si="2"/>
        <v>0</v>
      </c>
      <c r="O12" s="144">
        <f t="shared" si="2"/>
        <v>47673505</v>
      </c>
      <c r="P12" s="144">
        <f t="shared" si="2"/>
        <v>5355830</v>
      </c>
      <c r="Q12" s="144">
        <f t="shared" si="2"/>
        <v>10000</v>
      </c>
      <c r="R12" s="144" t="e">
        <f t="shared" si="2"/>
        <v>#REF!</v>
      </c>
      <c r="S12" s="143" t="e">
        <f>K12+R12</f>
        <v>#REF!</v>
      </c>
    </row>
    <row r="13" spans="2:19" ht="15">
      <c r="B13" s="47" t="s">
        <v>31</v>
      </c>
      <c r="C13" s="48"/>
      <c r="D13" s="47"/>
      <c r="E13" s="47"/>
      <c r="F13" s="47"/>
      <c r="G13" s="47"/>
      <c r="H13" s="49" t="s">
        <v>12</v>
      </c>
      <c r="I13" s="145">
        <f aca="true" t="shared" si="4" ref="I13:S13">I27+I53+I173+I291+I359+I403</f>
        <v>261059119</v>
      </c>
      <c r="J13" s="145">
        <f t="shared" si="4"/>
        <v>137512156.5</v>
      </c>
      <c r="K13" s="145">
        <f t="shared" si="4"/>
        <v>47045602</v>
      </c>
      <c r="L13" s="145">
        <f t="shared" si="4"/>
        <v>47045602</v>
      </c>
      <c r="M13" s="145">
        <f t="shared" si="4"/>
        <v>23355573</v>
      </c>
      <c r="N13" s="145">
        <f t="shared" si="4"/>
        <v>0</v>
      </c>
      <c r="O13" s="145">
        <f t="shared" si="4"/>
        <v>18334199</v>
      </c>
      <c r="P13" s="145">
        <f t="shared" si="4"/>
        <v>5355830</v>
      </c>
      <c r="Q13" s="145">
        <f t="shared" si="4"/>
        <v>0</v>
      </c>
      <c r="R13" s="145">
        <f t="shared" si="4"/>
        <v>0</v>
      </c>
      <c r="S13" s="145">
        <f t="shared" si="4"/>
        <v>47045602</v>
      </c>
    </row>
    <row r="14" spans="2:19" ht="15">
      <c r="B14" s="47"/>
      <c r="C14" s="48"/>
      <c r="D14" s="47"/>
      <c r="E14" s="47"/>
      <c r="F14" s="47"/>
      <c r="G14" s="47"/>
      <c r="H14" s="49" t="s">
        <v>21</v>
      </c>
      <c r="I14" s="145">
        <f aca="true" t="shared" si="5" ref="I14:S14">I28+I54+I174+I292+I360+I404</f>
        <v>261059119</v>
      </c>
      <c r="J14" s="145">
        <f t="shared" si="5"/>
        <v>137512156.68</v>
      </c>
      <c r="K14" s="145">
        <f t="shared" si="5"/>
        <v>47045602</v>
      </c>
      <c r="L14" s="145">
        <f t="shared" si="5"/>
        <v>47045602</v>
      </c>
      <c r="M14" s="145">
        <f t="shared" si="5"/>
        <v>23355573</v>
      </c>
      <c r="N14" s="145">
        <f t="shared" si="5"/>
        <v>0</v>
      </c>
      <c r="O14" s="145">
        <f t="shared" si="5"/>
        <v>18334199</v>
      </c>
      <c r="P14" s="145">
        <f t="shared" si="5"/>
        <v>5355830</v>
      </c>
      <c r="Q14" s="145">
        <f t="shared" si="5"/>
        <v>0</v>
      </c>
      <c r="R14" s="145">
        <f t="shared" si="5"/>
        <v>0</v>
      </c>
      <c r="S14" s="145">
        <f t="shared" si="5"/>
        <v>47045602</v>
      </c>
    </row>
    <row r="15" spans="2:19" ht="15">
      <c r="B15" s="47" t="s">
        <v>32</v>
      </c>
      <c r="C15" s="48"/>
      <c r="D15" s="47"/>
      <c r="E15" s="47"/>
      <c r="F15" s="47"/>
      <c r="G15" s="47"/>
      <c r="H15" s="49" t="s">
        <v>12</v>
      </c>
      <c r="I15" s="145">
        <f>I61+I181+I281+I329+I367+I417</f>
        <v>140782754</v>
      </c>
      <c r="J15" s="145">
        <f>J61+J181+J279+J329+J367+J417</f>
        <v>323969.13</v>
      </c>
      <c r="K15" s="145">
        <f aca="true" t="shared" si="6" ref="K15:Q15">K61+K181+K281+K329+K367+K417</f>
        <v>22944080</v>
      </c>
      <c r="L15" s="145">
        <f t="shared" si="6"/>
        <v>22944080</v>
      </c>
      <c r="M15" s="145">
        <f t="shared" si="6"/>
        <v>9588874</v>
      </c>
      <c r="N15" s="145">
        <f t="shared" si="6"/>
        <v>0</v>
      </c>
      <c r="O15" s="145">
        <f t="shared" si="6"/>
        <v>13355206</v>
      </c>
      <c r="P15" s="145">
        <f t="shared" si="6"/>
        <v>0</v>
      </c>
      <c r="Q15" s="145">
        <f t="shared" si="6"/>
        <v>0</v>
      </c>
      <c r="R15" s="145" t="e">
        <f>R61+R181+R279+R329+R367+R417</f>
        <v>#REF!</v>
      </c>
      <c r="S15" s="145" t="e">
        <f>S61+S181+S279+S329+S367+S417</f>
        <v>#REF!</v>
      </c>
    </row>
    <row r="16" spans="2:19" ht="15">
      <c r="B16" s="47"/>
      <c r="C16" s="48"/>
      <c r="D16" s="47"/>
      <c r="E16" s="47"/>
      <c r="F16" s="47"/>
      <c r="G16" s="47"/>
      <c r="H16" s="49" t="s">
        <v>21</v>
      </c>
      <c r="I16" s="145">
        <f>I62+I182+I282+I330+I368+I418</f>
        <v>140782754</v>
      </c>
      <c r="J16" s="145">
        <f>J62+J182+J280+J330+J368+J418</f>
        <v>323969.13</v>
      </c>
      <c r="K16" s="145">
        <f aca="true" t="shared" si="7" ref="K16:Q16">K62+K182+K282+K330+K368+K418</f>
        <v>22944080</v>
      </c>
      <c r="L16" s="145">
        <f t="shared" si="7"/>
        <v>22944080</v>
      </c>
      <c r="M16" s="145">
        <f t="shared" si="7"/>
        <v>9588874</v>
      </c>
      <c r="N16" s="145">
        <f t="shared" si="7"/>
        <v>0</v>
      </c>
      <c r="O16" s="145">
        <f t="shared" si="7"/>
        <v>13355206</v>
      </c>
      <c r="P16" s="145">
        <f t="shared" si="7"/>
        <v>0</v>
      </c>
      <c r="Q16" s="145">
        <f t="shared" si="7"/>
        <v>0</v>
      </c>
      <c r="R16" s="145" t="e">
        <f>R62+R182+R280+R330+R368+R418</f>
        <v>#REF!</v>
      </c>
      <c r="S16" s="145" t="e">
        <f>S62+S182+S280+S330+S368+S418</f>
        <v>#REF!</v>
      </c>
    </row>
    <row r="17" spans="2:19" ht="15">
      <c r="B17" s="47" t="s">
        <v>33</v>
      </c>
      <c r="C17" s="48"/>
      <c r="D17" s="47"/>
      <c r="E17" s="47"/>
      <c r="F17" s="47"/>
      <c r="G17" s="47"/>
      <c r="H17" s="49" t="s">
        <v>12</v>
      </c>
      <c r="I17" s="146">
        <f>I21+I31+I97+I195+I285+I335+I379+I423+I445</f>
        <v>17177813</v>
      </c>
      <c r="J17" s="146">
        <f>J22+J32+J98+J196+J286+J336+J380+J424+J446</f>
        <v>765289.67</v>
      </c>
      <c r="K17" s="146">
        <f>K21+K31+K97+K195+K285+K335+K379+K423+K445</f>
        <v>15994100</v>
      </c>
      <c r="L17" s="146">
        <f>L21+L31+L97+L195+L285+L335+L379+L423</f>
        <v>15984100</v>
      </c>
      <c r="M17" s="146">
        <f>M21+M31+M97+M195+M285+M335+M379+M423+M445</f>
        <v>0</v>
      </c>
      <c r="N17" s="146">
        <f>N21+N31+N97+N195+N285+N335+N379+N423+N445</f>
        <v>0</v>
      </c>
      <c r="O17" s="146">
        <f>O21+O31+O97+O195+O285+O335+O379+O423+O445</f>
        <v>15984100</v>
      </c>
      <c r="P17" s="146">
        <f>P21+P31+P97+P195+P285+P335+P379+P423+P445</f>
        <v>0</v>
      </c>
      <c r="Q17" s="146">
        <f>Q21+Q31+Q97+Q195+Q285+Q335+Q379+Q423+Q445</f>
        <v>10000</v>
      </c>
      <c r="R17" s="146" t="e">
        <f>R31+R97+R195+R285+R335+R379+R423+R445</f>
        <v>#REF!</v>
      </c>
      <c r="S17" s="146" t="e">
        <f>S31+S97+S195+S285+S335+S379+S423+S445</f>
        <v>#REF!</v>
      </c>
    </row>
    <row r="18" spans="2:19" ht="15">
      <c r="B18" s="47"/>
      <c r="C18" s="48"/>
      <c r="D18" s="47"/>
      <c r="E18" s="47"/>
      <c r="F18" s="47"/>
      <c r="G18" s="47"/>
      <c r="H18" s="49" t="s">
        <v>21</v>
      </c>
      <c r="I18" s="146">
        <f>I22+I32+I98+I196+I286+I336+I380+I424+I446</f>
        <v>17177813</v>
      </c>
      <c r="J18" s="146">
        <f>J22+J32+J98+J196+J286+J336+J380+J424+J446</f>
        <v>765289.67</v>
      </c>
      <c r="K18" s="146">
        <f>K22+K32+K98+K196+K286+K336+K380+K424+K446</f>
        <v>15994100</v>
      </c>
      <c r="L18" s="146">
        <f>L22+L32+L98+L196+L286+L336+L380+L424</f>
        <v>15984100</v>
      </c>
      <c r="M18" s="146">
        <f aca="true" t="shared" si="8" ref="M18:S18">M22+M32+M98+M196+M286+M336+M380+M424+M446</f>
        <v>0</v>
      </c>
      <c r="N18" s="146">
        <f t="shared" si="8"/>
        <v>0</v>
      </c>
      <c r="O18" s="146">
        <f t="shared" si="8"/>
        <v>15984100</v>
      </c>
      <c r="P18" s="146">
        <f t="shared" si="8"/>
        <v>0</v>
      </c>
      <c r="Q18" s="146">
        <f t="shared" si="8"/>
        <v>10000</v>
      </c>
      <c r="R18" s="146" t="e">
        <f t="shared" si="8"/>
        <v>#REF!</v>
      </c>
      <c r="S18" s="146" t="e">
        <f t="shared" si="8"/>
        <v>#REF!</v>
      </c>
    </row>
    <row r="19" spans="2:19" ht="15">
      <c r="B19" s="50" t="s">
        <v>34</v>
      </c>
      <c r="C19" s="51"/>
      <c r="D19" s="50"/>
      <c r="E19" s="50"/>
      <c r="F19" s="50"/>
      <c r="G19" s="50"/>
      <c r="H19" s="46" t="s">
        <v>12</v>
      </c>
      <c r="I19" s="147">
        <f>I21</f>
        <v>238000</v>
      </c>
      <c r="J19" s="147">
        <f aca="true" t="shared" si="9" ref="J19:J22">J21</f>
        <v>372.33</v>
      </c>
      <c r="K19" s="147">
        <f>L19+Q19</f>
        <v>156000</v>
      </c>
      <c r="L19" s="147">
        <f aca="true" t="shared" si="10" ref="L19:S20">L21</f>
        <v>156000</v>
      </c>
      <c r="M19" s="147">
        <f t="shared" si="10"/>
        <v>0</v>
      </c>
      <c r="N19" s="147">
        <f t="shared" si="10"/>
        <v>0</v>
      </c>
      <c r="O19" s="147">
        <f t="shared" si="10"/>
        <v>156000</v>
      </c>
      <c r="P19" s="147">
        <f t="shared" si="10"/>
        <v>0</v>
      </c>
      <c r="Q19" s="147">
        <f t="shared" si="10"/>
        <v>0</v>
      </c>
      <c r="R19" s="147">
        <f t="shared" si="10"/>
        <v>0</v>
      </c>
      <c r="S19" s="147">
        <f t="shared" si="10"/>
        <v>156000</v>
      </c>
    </row>
    <row r="20" spans="2:19" ht="15">
      <c r="B20" s="50"/>
      <c r="C20" s="51"/>
      <c r="D20" s="50"/>
      <c r="E20" s="50"/>
      <c r="F20" s="50"/>
      <c r="G20" s="50"/>
      <c r="H20" s="46" t="s">
        <v>21</v>
      </c>
      <c r="I20" s="147">
        <f>I22</f>
        <v>238000</v>
      </c>
      <c r="J20" s="147">
        <f t="shared" si="9"/>
        <v>372.33</v>
      </c>
      <c r="K20" s="147">
        <f>L20+Q20</f>
        <v>156000</v>
      </c>
      <c r="L20" s="147">
        <f t="shared" si="10"/>
        <v>156000</v>
      </c>
      <c r="M20" s="147">
        <f t="shared" si="10"/>
        <v>0</v>
      </c>
      <c r="N20" s="147">
        <f t="shared" si="10"/>
        <v>0</v>
      </c>
      <c r="O20" s="147">
        <f t="shared" si="10"/>
        <v>156000</v>
      </c>
      <c r="P20" s="147">
        <f t="shared" si="10"/>
        <v>0</v>
      </c>
      <c r="Q20" s="147">
        <f t="shared" si="10"/>
        <v>0</v>
      </c>
      <c r="R20" s="147">
        <f t="shared" si="10"/>
        <v>0</v>
      </c>
      <c r="S20" s="147">
        <f t="shared" si="10"/>
        <v>156000</v>
      </c>
    </row>
    <row r="21" spans="2:19" ht="15" customHeight="1">
      <c r="B21" s="52"/>
      <c r="C21" s="53"/>
      <c r="D21" s="54"/>
      <c r="E21" s="54"/>
      <c r="F21" s="55" t="s">
        <v>35</v>
      </c>
      <c r="G21" s="55"/>
      <c r="H21" s="56" t="s">
        <v>12</v>
      </c>
      <c r="I21" s="148">
        <f>I23</f>
        <v>238000</v>
      </c>
      <c r="J21" s="148">
        <f t="shared" si="9"/>
        <v>372.33</v>
      </c>
      <c r="K21" s="148">
        <f aca="true" t="shared" si="11" ref="K21:S21">K23</f>
        <v>156000</v>
      </c>
      <c r="L21" s="148">
        <f t="shared" si="11"/>
        <v>156000</v>
      </c>
      <c r="M21" s="148">
        <f t="shared" si="11"/>
        <v>0</v>
      </c>
      <c r="N21" s="148">
        <f t="shared" si="11"/>
        <v>0</v>
      </c>
      <c r="O21" s="148">
        <f t="shared" si="11"/>
        <v>156000</v>
      </c>
      <c r="P21" s="148">
        <f t="shared" si="11"/>
        <v>0</v>
      </c>
      <c r="Q21" s="148">
        <f t="shared" si="11"/>
        <v>0</v>
      </c>
      <c r="R21" s="148">
        <f t="shared" si="11"/>
        <v>0</v>
      </c>
      <c r="S21" s="148">
        <f t="shared" si="11"/>
        <v>156000</v>
      </c>
    </row>
    <row r="22" spans="2:19" ht="15">
      <c r="B22" s="52"/>
      <c r="C22" s="53"/>
      <c r="D22" s="57"/>
      <c r="E22" s="57"/>
      <c r="F22" s="55"/>
      <c r="G22" s="55"/>
      <c r="H22" s="56" t="s">
        <v>21</v>
      </c>
      <c r="I22" s="148">
        <f>I24</f>
        <v>238000</v>
      </c>
      <c r="J22" s="148">
        <f t="shared" si="9"/>
        <v>372.33</v>
      </c>
      <c r="K22" s="148">
        <f aca="true" t="shared" si="12" ref="K22:S22">K24</f>
        <v>156000</v>
      </c>
      <c r="L22" s="148">
        <f t="shared" si="12"/>
        <v>156000</v>
      </c>
      <c r="M22" s="148">
        <f t="shared" si="12"/>
        <v>0</v>
      </c>
      <c r="N22" s="148">
        <f t="shared" si="12"/>
        <v>0</v>
      </c>
      <c r="O22" s="148">
        <f t="shared" si="12"/>
        <v>156000</v>
      </c>
      <c r="P22" s="148">
        <f t="shared" si="12"/>
        <v>0</v>
      </c>
      <c r="Q22" s="148">
        <f t="shared" si="12"/>
        <v>0</v>
      </c>
      <c r="R22" s="148">
        <f t="shared" si="12"/>
        <v>0</v>
      </c>
      <c r="S22" s="148">
        <f t="shared" si="12"/>
        <v>156000</v>
      </c>
    </row>
    <row r="23" spans="2:19" ht="21.75" customHeight="1">
      <c r="B23" s="58">
        <v>1</v>
      </c>
      <c r="C23" s="59" t="s">
        <v>36</v>
      </c>
      <c r="D23" s="60" t="s">
        <v>37</v>
      </c>
      <c r="E23" s="60" t="s">
        <v>38</v>
      </c>
      <c r="F23" s="61" t="s">
        <v>39</v>
      </c>
      <c r="G23" s="62" t="s">
        <v>40</v>
      </c>
      <c r="H23" s="63" t="s">
        <v>12</v>
      </c>
      <c r="I23" s="149">
        <v>238000</v>
      </c>
      <c r="J23" s="132">
        <v>372.33</v>
      </c>
      <c r="K23" s="132">
        <f>L23+Q23</f>
        <v>156000</v>
      </c>
      <c r="L23" s="132">
        <f aca="true" t="shared" si="13" ref="L23:L24">M23+O23+P23</f>
        <v>156000</v>
      </c>
      <c r="M23" s="132"/>
      <c r="N23" s="132"/>
      <c r="O23" s="150">
        <v>156000</v>
      </c>
      <c r="P23" s="132"/>
      <c r="Q23" s="132"/>
      <c r="R23" s="132"/>
      <c r="S23" s="132">
        <f aca="true" t="shared" si="14" ref="S23:S24">K23+R23</f>
        <v>156000</v>
      </c>
    </row>
    <row r="24" spans="2:19" ht="15.75" customHeight="1">
      <c r="B24" s="64"/>
      <c r="C24" s="65"/>
      <c r="D24" s="66"/>
      <c r="E24" s="66"/>
      <c r="F24" s="67"/>
      <c r="G24" s="62"/>
      <c r="H24" s="63" t="s">
        <v>21</v>
      </c>
      <c r="I24" s="149">
        <v>238000</v>
      </c>
      <c r="J24" s="132">
        <v>372.33</v>
      </c>
      <c r="K24" s="132">
        <f>L24+Q24</f>
        <v>156000</v>
      </c>
      <c r="L24" s="132">
        <f t="shared" si="13"/>
        <v>156000</v>
      </c>
      <c r="M24" s="132"/>
      <c r="N24" s="132"/>
      <c r="O24" s="150">
        <v>156000</v>
      </c>
      <c r="P24" s="132"/>
      <c r="Q24" s="132"/>
      <c r="R24" s="132"/>
      <c r="S24" s="132">
        <f t="shared" si="14"/>
        <v>156000</v>
      </c>
    </row>
    <row r="25" spans="2:19" ht="15" customHeight="1">
      <c r="B25" s="68" t="s">
        <v>41</v>
      </c>
      <c r="C25" s="69"/>
      <c r="D25" s="70"/>
      <c r="E25" s="70"/>
      <c r="F25" s="70"/>
      <c r="G25" s="71"/>
      <c r="H25" s="72" t="s">
        <v>12</v>
      </c>
      <c r="I25" s="151">
        <f>I27+I31</f>
        <v>314500</v>
      </c>
      <c r="J25" s="151">
        <f>J27+J31</f>
        <v>5056</v>
      </c>
      <c r="K25" s="151">
        <f aca="true" t="shared" si="15" ref="K25:S25">K27+K31</f>
        <v>314500</v>
      </c>
      <c r="L25" s="151">
        <f t="shared" si="15"/>
        <v>314500</v>
      </c>
      <c r="M25" s="151">
        <f t="shared" si="15"/>
        <v>0</v>
      </c>
      <c r="N25" s="151">
        <f t="shared" si="15"/>
        <v>0</v>
      </c>
      <c r="O25" s="151">
        <f t="shared" si="15"/>
        <v>314500</v>
      </c>
      <c r="P25" s="151">
        <f t="shared" si="15"/>
        <v>0</v>
      </c>
      <c r="Q25" s="151">
        <f t="shared" si="15"/>
        <v>0</v>
      </c>
      <c r="R25" s="151" t="e">
        <f t="shared" si="15"/>
        <v>#REF!</v>
      </c>
      <c r="S25" s="151" t="e">
        <f t="shared" si="15"/>
        <v>#REF!</v>
      </c>
    </row>
    <row r="26" spans="2:19" ht="15">
      <c r="B26" s="73"/>
      <c r="C26" s="74"/>
      <c r="D26" s="75"/>
      <c r="E26" s="75"/>
      <c r="F26" s="75"/>
      <c r="G26" s="76"/>
      <c r="H26" s="72" t="s">
        <v>21</v>
      </c>
      <c r="I26" s="151">
        <f>I28+I32</f>
        <v>314500</v>
      </c>
      <c r="J26" s="151">
        <f>J28+J32</f>
        <v>5056</v>
      </c>
      <c r="K26" s="151">
        <f>L26+Q26</f>
        <v>314500</v>
      </c>
      <c r="L26" s="151">
        <f aca="true" t="shared" si="16" ref="L26:S26">L28+L32</f>
        <v>314500</v>
      </c>
      <c r="M26" s="151">
        <f t="shared" si="16"/>
        <v>0</v>
      </c>
      <c r="N26" s="151">
        <f t="shared" si="16"/>
        <v>0</v>
      </c>
      <c r="O26" s="151">
        <f t="shared" si="16"/>
        <v>314500</v>
      </c>
      <c r="P26" s="151">
        <f t="shared" si="16"/>
        <v>0</v>
      </c>
      <c r="Q26" s="151">
        <f t="shared" si="16"/>
        <v>0</v>
      </c>
      <c r="R26" s="151" t="e">
        <f t="shared" si="16"/>
        <v>#REF!</v>
      </c>
      <c r="S26" s="151" t="e">
        <f t="shared" si="16"/>
        <v>#REF!</v>
      </c>
    </row>
    <row r="27" spans="2:19" ht="15" customHeight="1">
      <c r="B27" s="77" t="s">
        <v>42</v>
      </c>
      <c r="C27" s="78"/>
      <c r="D27" s="79"/>
      <c r="E27" s="79"/>
      <c r="F27" s="79"/>
      <c r="G27" s="80"/>
      <c r="H27" s="56" t="s">
        <v>12</v>
      </c>
      <c r="I27" s="145">
        <f aca="true" t="shared" si="17" ref="I27:S27">I29</f>
        <v>100000</v>
      </c>
      <c r="J27" s="145">
        <f t="shared" si="17"/>
        <v>5056</v>
      </c>
      <c r="K27" s="145">
        <f t="shared" si="17"/>
        <v>100000</v>
      </c>
      <c r="L27" s="145">
        <f t="shared" si="17"/>
        <v>100000</v>
      </c>
      <c r="M27" s="145">
        <f t="shared" si="17"/>
        <v>0</v>
      </c>
      <c r="N27" s="145">
        <f t="shared" si="17"/>
        <v>0</v>
      </c>
      <c r="O27" s="145">
        <f t="shared" si="17"/>
        <v>100000</v>
      </c>
      <c r="P27" s="145">
        <f t="shared" si="17"/>
        <v>0</v>
      </c>
      <c r="Q27" s="145">
        <f t="shared" si="17"/>
        <v>0</v>
      </c>
      <c r="R27" s="145">
        <f t="shared" si="17"/>
        <v>0</v>
      </c>
      <c r="S27" s="145">
        <f t="shared" si="17"/>
        <v>100000</v>
      </c>
    </row>
    <row r="28" spans="2:19" ht="15">
      <c r="B28" s="81"/>
      <c r="C28" s="82"/>
      <c r="D28" s="83"/>
      <c r="E28" s="83"/>
      <c r="F28" s="83"/>
      <c r="G28" s="84"/>
      <c r="H28" s="56" t="s">
        <v>21</v>
      </c>
      <c r="I28" s="145">
        <f aca="true" t="shared" si="18" ref="I28:S28">I30</f>
        <v>100000</v>
      </c>
      <c r="J28" s="145">
        <f t="shared" si="18"/>
        <v>5056</v>
      </c>
      <c r="K28" s="145">
        <f t="shared" si="18"/>
        <v>100000</v>
      </c>
      <c r="L28" s="145">
        <f t="shared" si="18"/>
        <v>100000</v>
      </c>
      <c r="M28" s="145">
        <f t="shared" si="18"/>
        <v>0</v>
      </c>
      <c r="N28" s="145">
        <f t="shared" si="18"/>
        <v>0</v>
      </c>
      <c r="O28" s="145">
        <f t="shared" si="18"/>
        <v>100000</v>
      </c>
      <c r="P28" s="145">
        <f t="shared" si="18"/>
        <v>0</v>
      </c>
      <c r="Q28" s="145">
        <f t="shared" si="18"/>
        <v>0</v>
      </c>
      <c r="R28" s="145">
        <f t="shared" si="18"/>
        <v>0</v>
      </c>
      <c r="S28" s="145">
        <f t="shared" si="18"/>
        <v>100000</v>
      </c>
    </row>
    <row r="29" spans="2:19" s="1" customFormat="1" ht="15" customHeight="1">
      <c r="B29" s="85">
        <f>B23+1</f>
        <v>2</v>
      </c>
      <c r="C29" s="86" t="s">
        <v>43</v>
      </c>
      <c r="D29" s="87" t="s">
        <v>44</v>
      </c>
      <c r="E29" s="87" t="s">
        <v>38</v>
      </c>
      <c r="F29" s="88" t="s">
        <v>45</v>
      </c>
      <c r="G29" s="89" t="s">
        <v>46</v>
      </c>
      <c r="H29" s="63" t="s">
        <v>12</v>
      </c>
      <c r="I29" s="152">
        <f>O29</f>
        <v>100000</v>
      </c>
      <c r="J29" s="132">
        <v>5056</v>
      </c>
      <c r="K29" s="132">
        <f>L29</f>
        <v>100000</v>
      </c>
      <c r="L29" s="132">
        <f>O29</f>
        <v>100000</v>
      </c>
      <c r="M29" s="132">
        <v>0</v>
      </c>
      <c r="N29" s="132"/>
      <c r="O29" s="132">
        <v>100000</v>
      </c>
      <c r="P29" s="132"/>
      <c r="Q29" s="132"/>
      <c r="R29" s="132"/>
      <c r="S29" s="132">
        <f>K29+R29</f>
        <v>100000</v>
      </c>
    </row>
    <row r="30" spans="2:19" s="1" customFormat="1" ht="15">
      <c r="B30" s="90"/>
      <c r="C30" s="91"/>
      <c r="D30" s="92"/>
      <c r="E30" s="92"/>
      <c r="F30" s="88"/>
      <c r="G30" s="89"/>
      <c r="H30" s="63" t="s">
        <v>21</v>
      </c>
      <c r="I30" s="152">
        <f>O30</f>
        <v>100000</v>
      </c>
      <c r="J30" s="132">
        <v>5056</v>
      </c>
      <c r="K30" s="132">
        <f>L30</f>
        <v>100000</v>
      </c>
      <c r="L30" s="132">
        <f>O30</f>
        <v>100000</v>
      </c>
      <c r="M30" s="132">
        <v>0</v>
      </c>
      <c r="N30" s="132"/>
      <c r="O30" s="132">
        <v>100000</v>
      </c>
      <c r="P30" s="132"/>
      <c r="Q30" s="132"/>
      <c r="R30" s="132"/>
      <c r="S30" s="132">
        <f>K30+R30</f>
        <v>100000</v>
      </c>
    </row>
    <row r="31" spans="2:19" s="1" customFormat="1" ht="12" customHeight="1">
      <c r="B31" s="93"/>
      <c r="C31" s="53"/>
      <c r="D31" s="54"/>
      <c r="E31" s="54"/>
      <c r="F31" s="55" t="s">
        <v>35</v>
      </c>
      <c r="G31" s="55"/>
      <c r="H31" s="56" t="s">
        <v>12</v>
      </c>
      <c r="I31" s="148">
        <f>I33+I35+I37+I39+I41+I43+I45+I47+I49</f>
        <v>214500</v>
      </c>
      <c r="J31" s="148">
        <f aca="true" t="shared" si="19" ref="J31:Q31">J33+J35+J37+J39+J41+J43+J45+J47+J49</f>
        <v>0</v>
      </c>
      <c r="K31" s="148">
        <f t="shared" si="19"/>
        <v>214500</v>
      </c>
      <c r="L31" s="148">
        <f t="shared" si="19"/>
        <v>214500</v>
      </c>
      <c r="M31" s="148">
        <f t="shared" si="19"/>
        <v>0</v>
      </c>
      <c r="N31" s="148">
        <f t="shared" si="19"/>
        <v>0</v>
      </c>
      <c r="O31" s="148">
        <f t="shared" si="19"/>
        <v>214500</v>
      </c>
      <c r="P31" s="148">
        <f t="shared" si="19"/>
        <v>0</v>
      </c>
      <c r="Q31" s="148">
        <f t="shared" si="19"/>
        <v>0</v>
      </c>
      <c r="R31" s="148" t="e">
        <f>#REF!+R33+R35+R37+R39+#REF!+R41+R43+R45+R47+R49</f>
        <v>#REF!</v>
      </c>
      <c r="S31" s="148" t="e">
        <f>#REF!+S33+S35+S37+S39+#REF!+S41+S43+S45+S47+S49</f>
        <v>#REF!</v>
      </c>
    </row>
    <row r="32" spans="2:19" s="1" customFormat="1" ht="13.5" customHeight="1">
      <c r="B32" s="93"/>
      <c r="C32" s="53"/>
      <c r="D32" s="57"/>
      <c r="E32" s="57"/>
      <c r="F32" s="55"/>
      <c r="G32" s="55"/>
      <c r="H32" s="56" t="s">
        <v>21</v>
      </c>
      <c r="I32" s="148">
        <f>I34+I36+I38+I40+I42+I44+I46+I48+I50</f>
        <v>214500</v>
      </c>
      <c r="J32" s="148">
        <f aca="true" t="shared" si="20" ref="J32:Q32">J34+J36+J38+J40+J42+J44+J46+J48+J50</f>
        <v>0</v>
      </c>
      <c r="K32" s="148">
        <f t="shared" si="20"/>
        <v>214500</v>
      </c>
      <c r="L32" s="148">
        <f t="shared" si="20"/>
        <v>214500</v>
      </c>
      <c r="M32" s="148">
        <f t="shared" si="20"/>
        <v>0</v>
      </c>
      <c r="N32" s="148">
        <f t="shared" si="20"/>
        <v>0</v>
      </c>
      <c r="O32" s="148">
        <f t="shared" si="20"/>
        <v>214500</v>
      </c>
      <c r="P32" s="148">
        <f t="shared" si="20"/>
        <v>0</v>
      </c>
      <c r="Q32" s="148">
        <f t="shared" si="20"/>
        <v>0</v>
      </c>
      <c r="R32" s="148" t="e">
        <f>#REF!+R34+R36+R38+R40+#REF!+R42+R44+R46+R48+R50</f>
        <v>#REF!</v>
      </c>
      <c r="S32" s="148" t="e">
        <f>#REF!+S34+S36+S38+S40+#REF!+S42+S44+S46+S48+S50</f>
        <v>#REF!</v>
      </c>
    </row>
    <row r="33" spans="2:19" s="1" customFormat="1" ht="12.75" customHeight="1">
      <c r="B33" s="94">
        <f>B29+1</f>
        <v>3</v>
      </c>
      <c r="C33" s="95" t="s">
        <v>43</v>
      </c>
      <c r="D33" s="87" t="s">
        <v>44</v>
      </c>
      <c r="E33" s="87" t="s">
        <v>47</v>
      </c>
      <c r="F33" s="88" t="s">
        <v>48</v>
      </c>
      <c r="G33" s="89" t="s">
        <v>46</v>
      </c>
      <c r="H33" s="63" t="s">
        <v>12</v>
      </c>
      <c r="I33" s="152">
        <f aca="true" t="shared" si="21" ref="I33:I40">O33</f>
        <v>24000</v>
      </c>
      <c r="J33" s="132"/>
      <c r="K33" s="132">
        <f aca="true" t="shared" si="22" ref="K33:K50">L33</f>
        <v>24000</v>
      </c>
      <c r="L33" s="132">
        <f aca="true" t="shared" si="23" ref="L33:L50">M33+O33+P33</f>
        <v>24000</v>
      </c>
      <c r="M33" s="132">
        <v>0</v>
      </c>
      <c r="N33" s="132"/>
      <c r="O33" s="132">
        <v>24000</v>
      </c>
      <c r="P33" s="132"/>
      <c r="Q33" s="132"/>
      <c r="R33" s="132"/>
      <c r="S33" s="132">
        <f aca="true" t="shared" si="24" ref="S33:S50">K33+R33</f>
        <v>24000</v>
      </c>
    </row>
    <row r="34" spans="2:19" s="1" customFormat="1" ht="23.1" customHeight="1">
      <c r="B34" s="94"/>
      <c r="C34" s="95"/>
      <c r="D34" s="92"/>
      <c r="E34" s="92"/>
      <c r="F34" s="88"/>
      <c r="G34" s="89"/>
      <c r="H34" s="63" t="s">
        <v>21</v>
      </c>
      <c r="I34" s="152">
        <f t="shared" si="21"/>
        <v>24000</v>
      </c>
      <c r="J34" s="132"/>
      <c r="K34" s="132">
        <f t="shared" si="22"/>
        <v>24000</v>
      </c>
      <c r="L34" s="132">
        <f t="shared" si="23"/>
        <v>24000</v>
      </c>
      <c r="M34" s="132">
        <v>0</v>
      </c>
      <c r="N34" s="132"/>
      <c r="O34" s="132">
        <v>24000</v>
      </c>
      <c r="P34" s="132"/>
      <c r="Q34" s="132"/>
      <c r="R34" s="132"/>
      <c r="S34" s="132">
        <f t="shared" si="24"/>
        <v>24000</v>
      </c>
    </row>
    <row r="35" spans="2:19" s="1" customFormat="1" ht="15" customHeight="1">
      <c r="B35" s="94">
        <f aca="true" t="shared" si="25" ref="B35">B33+1</f>
        <v>4</v>
      </c>
      <c r="C35" s="95" t="s">
        <v>43</v>
      </c>
      <c r="D35" s="87" t="s">
        <v>44</v>
      </c>
      <c r="E35" s="87" t="s">
        <v>49</v>
      </c>
      <c r="F35" s="88" t="s">
        <v>50</v>
      </c>
      <c r="G35" s="89" t="s">
        <v>46</v>
      </c>
      <c r="H35" s="63" t="s">
        <v>12</v>
      </c>
      <c r="I35" s="152">
        <f t="shared" si="21"/>
        <v>80000</v>
      </c>
      <c r="J35" s="132"/>
      <c r="K35" s="132">
        <f t="shared" si="22"/>
        <v>80000</v>
      </c>
      <c r="L35" s="132">
        <f t="shared" si="23"/>
        <v>80000</v>
      </c>
      <c r="M35" s="132">
        <v>0</v>
      </c>
      <c r="N35" s="132"/>
      <c r="O35" s="132">
        <v>80000</v>
      </c>
      <c r="P35" s="132"/>
      <c r="Q35" s="132"/>
      <c r="R35" s="132"/>
      <c r="S35" s="132">
        <f t="shared" si="24"/>
        <v>80000</v>
      </c>
    </row>
    <row r="36" spans="2:19" s="1" customFormat="1" ht="20.1" customHeight="1">
      <c r="B36" s="94"/>
      <c r="C36" s="95"/>
      <c r="D36" s="92"/>
      <c r="E36" s="92"/>
      <c r="F36" s="88"/>
      <c r="G36" s="89"/>
      <c r="H36" s="63" t="s">
        <v>21</v>
      </c>
      <c r="I36" s="152">
        <f t="shared" si="21"/>
        <v>80000</v>
      </c>
      <c r="J36" s="132"/>
      <c r="K36" s="132">
        <f t="shared" si="22"/>
        <v>80000</v>
      </c>
      <c r="L36" s="132">
        <f t="shared" si="23"/>
        <v>80000</v>
      </c>
      <c r="M36" s="132">
        <v>0</v>
      </c>
      <c r="N36" s="132"/>
      <c r="O36" s="132">
        <v>80000</v>
      </c>
      <c r="P36" s="132"/>
      <c r="Q36" s="132"/>
      <c r="R36" s="132"/>
      <c r="S36" s="132">
        <f t="shared" si="24"/>
        <v>80000</v>
      </c>
    </row>
    <row r="37" spans="2:19" s="1" customFormat="1" ht="15" customHeight="1">
      <c r="B37" s="94">
        <f aca="true" t="shared" si="26" ref="B37">B35+1</f>
        <v>5</v>
      </c>
      <c r="C37" s="95" t="s">
        <v>43</v>
      </c>
      <c r="D37" s="87" t="s">
        <v>44</v>
      </c>
      <c r="E37" s="87" t="s">
        <v>49</v>
      </c>
      <c r="F37" s="88" t="s">
        <v>51</v>
      </c>
      <c r="G37" s="89" t="s">
        <v>46</v>
      </c>
      <c r="H37" s="63" t="s">
        <v>12</v>
      </c>
      <c r="I37" s="152">
        <f t="shared" si="21"/>
        <v>21000</v>
      </c>
      <c r="J37" s="132"/>
      <c r="K37" s="132">
        <f t="shared" si="22"/>
        <v>21000</v>
      </c>
      <c r="L37" s="132">
        <f t="shared" si="23"/>
        <v>21000</v>
      </c>
      <c r="M37" s="132">
        <v>0</v>
      </c>
      <c r="N37" s="132"/>
      <c r="O37" s="132">
        <v>21000</v>
      </c>
      <c r="P37" s="132"/>
      <c r="Q37" s="132"/>
      <c r="R37" s="132"/>
      <c r="S37" s="132">
        <f t="shared" si="24"/>
        <v>21000</v>
      </c>
    </row>
    <row r="38" spans="2:19" s="1" customFormat="1" ht="18.95" customHeight="1">
      <c r="B38" s="94"/>
      <c r="C38" s="95"/>
      <c r="D38" s="92"/>
      <c r="E38" s="92"/>
      <c r="F38" s="88"/>
      <c r="G38" s="89"/>
      <c r="H38" s="63" t="s">
        <v>21</v>
      </c>
      <c r="I38" s="152">
        <f t="shared" si="21"/>
        <v>21000</v>
      </c>
      <c r="J38" s="132"/>
      <c r="K38" s="132">
        <f t="shared" si="22"/>
        <v>21000</v>
      </c>
      <c r="L38" s="132">
        <f t="shared" si="23"/>
        <v>21000</v>
      </c>
      <c r="M38" s="132">
        <v>0</v>
      </c>
      <c r="N38" s="132"/>
      <c r="O38" s="132">
        <v>21000</v>
      </c>
      <c r="P38" s="132"/>
      <c r="Q38" s="132"/>
      <c r="R38" s="132"/>
      <c r="S38" s="132">
        <f t="shared" si="24"/>
        <v>21000</v>
      </c>
    </row>
    <row r="39" spans="2:19" s="1" customFormat="1" ht="15" customHeight="1">
      <c r="B39" s="94">
        <f aca="true" t="shared" si="27" ref="B39:B49">B37+1</f>
        <v>6</v>
      </c>
      <c r="C39" s="95" t="s">
        <v>43</v>
      </c>
      <c r="D39" s="87" t="s">
        <v>44</v>
      </c>
      <c r="E39" s="87" t="s">
        <v>49</v>
      </c>
      <c r="F39" s="88" t="s">
        <v>52</v>
      </c>
      <c r="G39" s="89" t="s">
        <v>46</v>
      </c>
      <c r="H39" s="63" t="s">
        <v>12</v>
      </c>
      <c r="I39" s="152">
        <f t="shared" si="21"/>
        <v>10000</v>
      </c>
      <c r="J39" s="132"/>
      <c r="K39" s="132">
        <f t="shared" si="22"/>
        <v>10000</v>
      </c>
      <c r="L39" s="132">
        <f t="shared" si="23"/>
        <v>10000</v>
      </c>
      <c r="M39" s="132">
        <v>0</v>
      </c>
      <c r="N39" s="132"/>
      <c r="O39" s="132">
        <v>10000</v>
      </c>
      <c r="P39" s="132"/>
      <c r="Q39" s="132"/>
      <c r="R39" s="132"/>
      <c r="S39" s="132">
        <f t="shared" si="24"/>
        <v>10000</v>
      </c>
    </row>
    <row r="40" spans="2:19" s="1" customFormat="1" ht="13.5" customHeight="1">
      <c r="B40" s="94"/>
      <c r="C40" s="95"/>
      <c r="D40" s="92"/>
      <c r="E40" s="92"/>
      <c r="F40" s="88"/>
      <c r="G40" s="89"/>
      <c r="H40" s="63" t="s">
        <v>21</v>
      </c>
      <c r="I40" s="152">
        <f t="shared" si="21"/>
        <v>10000</v>
      </c>
      <c r="J40" s="132"/>
      <c r="K40" s="132">
        <f t="shared" si="22"/>
        <v>10000</v>
      </c>
      <c r="L40" s="132">
        <f t="shared" si="23"/>
        <v>10000</v>
      </c>
      <c r="M40" s="132">
        <v>0</v>
      </c>
      <c r="N40" s="132"/>
      <c r="O40" s="132">
        <v>10000</v>
      </c>
      <c r="P40" s="132"/>
      <c r="Q40" s="132"/>
      <c r="R40" s="132"/>
      <c r="S40" s="132">
        <f t="shared" si="24"/>
        <v>10000</v>
      </c>
    </row>
    <row r="41" spans="2:19" s="1" customFormat="1" ht="15" customHeight="1">
      <c r="B41" s="94">
        <f t="shared" si="27"/>
        <v>7</v>
      </c>
      <c r="C41" s="95" t="s">
        <v>43</v>
      </c>
      <c r="D41" s="87" t="s">
        <v>44</v>
      </c>
      <c r="E41" s="87" t="s">
        <v>49</v>
      </c>
      <c r="F41" s="88" t="s">
        <v>53</v>
      </c>
      <c r="G41" s="89" t="s">
        <v>46</v>
      </c>
      <c r="H41" s="63" t="s">
        <v>12</v>
      </c>
      <c r="I41" s="152">
        <f aca="true" t="shared" si="28" ref="I41:I44">O41</f>
        <v>7500</v>
      </c>
      <c r="J41" s="132"/>
      <c r="K41" s="132">
        <f t="shared" si="22"/>
        <v>7500</v>
      </c>
      <c r="L41" s="132">
        <f t="shared" si="23"/>
        <v>7500</v>
      </c>
      <c r="M41" s="132">
        <v>0</v>
      </c>
      <c r="N41" s="132"/>
      <c r="O41" s="132">
        <v>7500</v>
      </c>
      <c r="P41" s="132"/>
      <c r="Q41" s="132"/>
      <c r="R41" s="132"/>
      <c r="S41" s="132">
        <f t="shared" si="24"/>
        <v>7500</v>
      </c>
    </row>
    <row r="42" spans="2:19" s="1" customFormat="1" ht="15">
      <c r="B42" s="94"/>
      <c r="C42" s="95"/>
      <c r="D42" s="92"/>
      <c r="E42" s="92"/>
      <c r="F42" s="88"/>
      <c r="G42" s="89"/>
      <c r="H42" s="63" t="s">
        <v>21</v>
      </c>
      <c r="I42" s="152">
        <f t="shared" si="28"/>
        <v>7500</v>
      </c>
      <c r="J42" s="132"/>
      <c r="K42" s="132">
        <f t="shared" si="22"/>
        <v>7500</v>
      </c>
      <c r="L42" s="132">
        <f t="shared" si="23"/>
        <v>7500</v>
      </c>
      <c r="M42" s="132">
        <v>0</v>
      </c>
      <c r="N42" s="132"/>
      <c r="O42" s="132">
        <v>7500</v>
      </c>
      <c r="P42" s="132"/>
      <c r="Q42" s="132"/>
      <c r="R42" s="132"/>
      <c r="S42" s="132">
        <f t="shared" si="24"/>
        <v>7500</v>
      </c>
    </row>
    <row r="43" spans="2:19" s="1" customFormat="1" ht="15" customHeight="1">
      <c r="B43" s="94">
        <f t="shared" si="27"/>
        <v>8</v>
      </c>
      <c r="C43" s="95" t="s">
        <v>43</v>
      </c>
      <c r="D43" s="87" t="s">
        <v>44</v>
      </c>
      <c r="E43" s="87" t="s">
        <v>49</v>
      </c>
      <c r="F43" s="88" t="s">
        <v>54</v>
      </c>
      <c r="G43" s="89" t="s">
        <v>46</v>
      </c>
      <c r="H43" s="63" t="s">
        <v>12</v>
      </c>
      <c r="I43" s="152">
        <f t="shared" si="28"/>
        <v>20000</v>
      </c>
      <c r="J43" s="132"/>
      <c r="K43" s="132">
        <f t="shared" si="22"/>
        <v>20000</v>
      </c>
      <c r="L43" s="132">
        <f t="shared" si="23"/>
        <v>20000</v>
      </c>
      <c r="M43" s="132">
        <v>0</v>
      </c>
      <c r="N43" s="132"/>
      <c r="O43" s="132">
        <v>20000</v>
      </c>
      <c r="P43" s="132"/>
      <c r="Q43" s="132"/>
      <c r="R43" s="132"/>
      <c r="S43" s="132">
        <f t="shared" si="24"/>
        <v>20000</v>
      </c>
    </row>
    <row r="44" spans="2:19" s="1" customFormat="1" ht="15">
      <c r="B44" s="94"/>
      <c r="C44" s="95"/>
      <c r="D44" s="92"/>
      <c r="E44" s="92"/>
      <c r="F44" s="88"/>
      <c r="G44" s="89"/>
      <c r="H44" s="63" t="s">
        <v>21</v>
      </c>
      <c r="I44" s="152">
        <f t="shared" si="28"/>
        <v>20000</v>
      </c>
      <c r="J44" s="132"/>
      <c r="K44" s="132">
        <f t="shared" si="22"/>
        <v>20000</v>
      </c>
      <c r="L44" s="132">
        <f t="shared" si="23"/>
        <v>20000</v>
      </c>
      <c r="M44" s="132">
        <v>0</v>
      </c>
      <c r="N44" s="132"/>
      <c r="O44" s="132">
        <v>20000</v>
      </c>
      <c r="P44" s="132"/>
      <c r="Q44" s="132"/>
      <c r="R44" s="132"/>
      <c r="S44" s="132">
        <f t="shared" si="24"/>
        <v>20000</v>
      </c>
    </row>
    <row r="45" spans="2:19" s="1" customFormat="1" ht="15" customHeight="1">
      <c r="B45" s="94">
        <f t="shared" si="27"/>
        <v>9</v>
      </c>
      <c r="C45" s="95" t="s">
        <v>43</v>
      </c>
      <c r="D45" s="87" t="s">
        <v>44</v>
      </c>
      <c r="E45" s="87" t="s">
        <v>49</v>
      </c>
      <c r="F45" s="88" t="s">
        <v>55</v>
      </c>
      <c r="G45" s="89" t="s">
        <v>46</v>
      </c>
      <c r="H45" s="63" t="s">
        <v>12</v>
      </c>
      <c r="I45" s="152">
        <f aca="true" t="shared" si="29" ref="I45:I48">O45</f>
        <v>6000</v>
      </c>
      <c r="J45" s="132"/>
      <c r="K45" s="132">
        <f t="shared" si="22"/>
        <v>6000</v>
      </c>
      <c r="L45" s="132">
        <f t="shared" si="23"/>
        <v>6000</v>
      </c>
      <c r="M45" s="132">
        <v>0</v>
      </c>
      <c r="N45" s="132"/>
      <c r="O45" s="132">
        <v>6000</v>
      </c>
      <c r="P45" s="132"/>
      <c r="Q45" s="132"/>
      <c r="R45" s="132"/>
      <c r="S45" s="132">
        <f t="shared" si="24"/>
        <v>6000</v>
      </c>
    </row>
    <row r="46" spans="2:19" s="1" customFormat="1" ht="15">
      <c r="B46" s="94"/>
      <c r="C46" s="95"/>
      <c r="D46" s="92"/>
      <c r="E46" s="92"/>
      <c r="F46" s="88"/>
      <c r="G46" s="89"/>
      <c r="H46" s="63" t="s">
        <v>21</v>
      </c>
      <c r="I46" s="152">
        <f t="shared" si="29"/>
        <v>6000</v>
      </c>
      <c r="J46" s="132"/>
      <c r="K46" s="132">
        <f t="shared" si="22"/>
        <v>6000</v>
      </c>
      <c r="L46" s="132">
        <f t="shared" si="23"/>
        <v>6000</v>
      </c>
      <c r="M46" s="132">
        <v>0</v>
      </c>
      <c r="N46" s="132"/>
      <c r="O46" s="132">
        <v>6000</v>
      </c>
      <c r="P46" s="132"/>
      <c r="Q46" s="132"/>
      <c r="R46" s="132"/>
      <c r="S46" s="132">
        <f t="shared" si="24"/>
        <v>6000</v>
      </c>
    </row>
    <row r="47" spans="2:19" s="1" customFormat="1" ht="15" customHeight="1">
      <c r="B47" s="94">
        <f t="shared" si="27"/>
        <v>10</v>
      </c>
      <c r="C47" s="95" t="s">
        <v>43</v>
      </c>
      <c r="D47" s="87" t="s">
        <v>44</v>
      </c>
      <c r="E47" s="87" t="s">
        <v>49</v>
      </c>
      <c r="F47" s="88" t="s">
        <v>56</v>
      </c>
      <c r="G47" s="89" t="s">
        <v>46</v>
      </c>
      <c r="H47" s="63" t="s">
        <v>12</v>
      </c>
      <c r="I47" s="152">
        <f t="shared" si="29"/>
        <v>1000</v>
      </c>
      <c r="J47" s="132"/>
      <c r="K47" s="132">
        <f t="shared" si="22"/>
        <v>1000</v>
      </c>
      <c r="L47" s="132">
        <f t="shared" si="23"/>
        <v>1000</v>
      </c>
      <c r="M47" s="132">
        <v>0</v>
      </c>
      <c r="N47" s="132"/>
      <c r="O47" s="132">
        <v>1000</v>
      </c>
      <c r="P47" s="132"/>
      <c r="Q47" s="132"/>
      <c r="R47" s="132"/>
      <c r="S47" s="132">
        <f t="shared" si="24"/>
        <v>1000</v>
      </c>
    </row>
    <row r="48" spans="2:19" s="1" customFormat="1" ht="15">
      <c r="B48" s="94"/>
      <c r="C48" s="95"/>
      <c r="D48" s="92"/>
      <c r="E48" s="92"/>
      <c r="F48" s="88"/>
      <c r="G48" s="89"/>
      <c r="H48" s="63" t="s">
        <v>21</v>
      </c>
      <c r="I48" s="152">
        <f t="shared" si="29"/>
        <v>1000</v>
      </c>
      <c r="J48" s="132"/>
      <c r="K48" s="132">
        <f t="shared" si="22"/>
        <v>1000</v>
      </c>
      <c r="L48" s="132">
        <f t="shared" si="23"/>
        <v>1000</v>
      </c>
      <c r="M48" s="132">
        <v>0</v>
      </c>
      <c r="N48" s="132"/>
      <c r="O48" s="132">
        <v>1000</v>
      </c>
      <c r="P48" s="132"/>
      <c r="Q48" s="132"/>
      <c r="R48" s="132"/>
      <c r="S48" s="132">
        <f t="shared" si="24"/>
        <v>1000</v>
      </c>
    </row>
    <row r="49" spans="2:19" s="1" customFormat="1" ht="15" customHeight="1">
      <c r="B49" s="94">
        <f t="shared" si="27"/>
        <v>11</v>
      </c>
      <c r="C49" s="95" t="s">
        <v>43</v>
      </c>
      <c r="D49" s="87" t="s">
        <v>44</v>
      </c>
      <c r="E49" s="87" t="s">
        <v>38</v>
      </c>
      <c r="F49" s="88" t="s">
        <v>57</v>
      </c>
      <c r="G49" s="89" t="s">
        <v>46</v>
      </c>
      <c r="H49" s="63" t="s">
        <v>12</v>
      </c>
      <c r="I49" s="152">
        <f aca="true" t="shared" si="30" ref="I49:I50">O49</f>
        <v>45000</v>
      </c>
      <c r="J49" s="132"/>
      <c r="K49" s="132">
        <f t="shared" si="22"/>
        <v>45000</v>
      </c>
      <c r="L49" s="132">
        <f t="shared" si="23"/>
        <v>45000</v>
      </c>
      <c r="M49" s="132">
        <v>0</v>
      </c>
      <c r="N49" s="132"/>
      <c r="O49" s="132">
        <v>45000</v>
      </c>
      <c r="P49" s="132"/>
      <c r="Q49" s="132"/>
      <c r="R49" s="132"/>
      <c r="S49" s="132">
        <f t="shared" si="24"/>
        <v>45000</v>
      </c>
    </row>
    <row r="50" spans="2:19" s="1" customFormat="1" ht="15">
      <c r="B50" s="94"/>
      <c r="C50" s="95"/>
      <c r="D50" s="92"/>
      <c r="E50" s="92"/>
      <c r="F50" s="88"/>
      <c r="G50" s="89"/>
      <c r="H50" s="63" t="s">
        <v>21</v>
      </c>
      <c r="I50" s="152">
        <f t="shared" si="30"/>
        <v>45000</v>
      </c>
      <c r="J50" s="132"/>
      <c r="K50" s="132">
        <f t="shared" si="22"/>
        <v>45000</v>
      </c>
      <c r="L50" s="132">
        <f t="shared" si="23"/>
        <v>45000</v>
      </c>
      <c r="M50" s="132">
        <v>0</v>
      </c>
      <c r="N50" s="132"/>
      <c r="O50" s="132">
        <v>45000</v>
      </c>
      <c r="P50" s="132"/>
      <c r="Q50" s="132"/>
      <c r="R50" s="132"/>
      <c r="S50" s="132">
        <f t="shared" si="24"/>
        <v>45000</v>
      </c>
    </row>
    <row r="51" spans="2:19" s="1" customFormat="1" ht="15">
      <c r="B51" s="96"/>
      <c r="C51" s="97"/>
      <c r="D51" s="98"/>
      <c r="E51" s="98"/>
      <c r="F51" s="99" t="s">
        <v>58</v>
      </c>
      <c r="G51" s="99"/>
      <c r="H51" s="72" t="s">
        <v>12</v>
      </c>
      <c r="I51" s="151">
        <f aca="true" t="shared" si="31" ref="I51:S51">I53+I61+I97</f>
        <v>158976954</v>
      </c>
      <c r="J51" s="151">
        <f t="shared" si="31"/>
        <v>63675.92</v>
      </c>
      <c r="K51" s="151">
        <f t="shared" si="31"/>
        <v>16489500</v>
      </c>
      <c r="L51" s="151">
        <f t="shared" si="31"/>
        <v>16489500</v>
      </c>
      <c r="M51" s="151">
        <f t="shared" si="31"/>
        <v>9000000</v>
      </c>
      <c r="N51" s="151">
        <f t="shared" si="31"/>
        <v>0</v>
      </c>
      <c r="O51" s="151">
        <f t="shared" si="31"/>
        <v>7489500</v>
      </c>
      <c r="P51" s="151">
        <f t="shared" si="31"/>
        <v>0</v>
      </c>
      <c r="Q51" s="151">
        <f t="shared" si="31"/>
        <v>0</v>
      </c>
      <c r="R51" s="151" t="e">
        <f t="shared" si="31"/>
        <v>#REF!</v>
      </c>
      <c r="S51" s="151" t="e">
        <f t="shared" si="31"/>
        <v>#REF!</v>
      </c>
    </row>
    <row r="52" spans="2:19" s="1" customFormat="1" ht="15">
      <c r="B52" s="96"/>
      <c r="C52" s="97"/>
      <c r="D52" s="100"/>
      <c r="E52" s="100"/>
      <c r="F52" s="99"/>
      <c r="G52" s="99"/>
      <c r="H52" s="72" t="s">
        <v>21</v>
      </c>
      <c r="I52" s="151">
        <f aca="true" t="shared" si="32" ref="I52:S52">I54+I62+I98</f>
        <v>158976954</v>
      </c>
      <c r="J52" s="151">
        <f t="shared" si="32"/>
        <v>63675.92</v>
      </c>
      <c r="K52" s="151">
        <f t="shared" si="32"/>
        <v>16489500</v>
      </c>
      <c r="L52" s="151">
        <f t="shared" si="32"/>
        <v>16489500</v>
      </c>
      <c r="M52" s="151">
        <f t="shared" si="32"/>
        <v>9000000</v>
      </c>
      <c r="N52" s="151">
        <f t="shared" si="32"/>
        <v>0</v>
      </c>
      <c r="O52" s="151">
        <f t="shared" si="32"/>
        <v>7489500</v>
      </c>
      <c r="P52" s="151">
        <f t="shared" si="32"/>
        <v>0</v>
      </c>
      <c r="Q52" s="151">
        <f t="shared" si="32"/>
        <v>0</v>
      </c>
      <c r="R52" s="151" t="e">
        <f t="shared" si="32"/>
        <v>#REF!</v>
      </c>
      <c r="S52" s="151" t="e">
        <f t="shared" si="32"/>
        <v>#REF!</v>
      </c>
    </row>
    <row r="53" spans="2:19" s="1" customFormat="1" ht="15" customHeight="1">
      <c r="B53" s="77" t="s">
        <v>42</v>
      </c>
      <c r="C53" s="78"/>
      <c r="D53" s="79"/>
      <c r="E53" s="79"/>
      <c r="F53" s="79"/>
      <c r="G53" s="80"/>
      <c r="H53" s="56" t="s">
        <v>12</v>
      </c>
      <c r="I53" s="145">
        <f>I55+I57+I59</f>
        <v>33640108</v>
      </c>
      <c r="J53" s="145">
        <f>J55+J57+J59</f>
        <v>23200.6</v>
      </c>
      <c r="K53" s="145">
        <f aca="true" t="shared" si="33" ref="K53:S53">K55+K57+K59</f>
        <v>9300000</v>
      </c>
      <c r="L53" s="145">
        <f t="shared" si="33"/>
        <v>9300000</v>
      </c>
      <c r="M53" s="145">
        <f t="shared" si="33"/>
        <v>9000000</v>
      </c>
      <c r="N53" s="145">
        <f t="shared" si="33"/>
        <v>0</v>
      </c>
      <c r="O53" s="145">
        <f t="shared" si="33"/>
        <v>300000</v>
      </c>
      <c r="P53" s="145">
        <f t="shared" si="33"/>
        <v>0</v>
      </c>
      <c r="Q53" s="145">
        <f t="shared" si="33"/>
        <v>0</v>
      </c>
      <c r="R53" s="145">
        <f t="shared" si="33"/>
        <v>0</v>
      </c>
      <c r="S53" s="145">
        <f t="shared" si="33"/>
        <v>9300000</v>
      </c>
    </row>
    <row r="54" spans="2:19" s="1" customFormat="1" ht="15">
      <c r="B54" s="81"/>
      <c r="C54" s="82"/>
      <c r="D54" s="83"/>
      <c r="E54" s="83"/>
      <c r="F54" s="83"/>
      <c r="G54" s="84"/>
      <c r="H54" s="56" t="s">
        <v>21</v>
      </c>
      <c r="I54" s="145">
        <f>I56+I58+I60</f>
        <v>33640108</v>
      </c>
      <c r="J54" s="145">
        <f>J56+J58+J60</f>
        <v>23200.6</v>
      </c>
      <c r="K54" s="145">
        <f aca="true" t="shared" si="34" ref="K54:S54">K56+K58+K60</f>
        <v>9300000</v>
      </c>
      <c r="L54" s="145">
        <f t="shared" si="34"/>
        <v>9300000</v>
      </c>
      <c r="M54" s="145">
        <f t="shared" si="34"/>
        <v>9000000</v>
      </c>
      <c r="N54" s="145">
        <f t="shared" si="34"/>
        <v>0</v>
      </c>
      <c r="O54" s="145">
        <f t="shared" si="34"/>
        <v>300000</v>
      </c>
      <c r="P54" s="145">
        <f t="shared" si="34"/>
        <v>0</v>
      </c>
      <c r="Q54" s="145">
        <f t="shared" si="34"/>
        <v>0</v>
      </c>
      <c r="R54" s="145">
        <f t="shared" si="34"/>
        <v>0</v>
      </c>
      <c r="S54" s="145">
        <f t="shared" si="34"/>
        <v>9300000</v>
      </c>
    </row>
    <row r="55" spans="2:19" s="2" customFormat="1" ht="19.5" customHeight="1">
      <c r="B55" s="101">
        <f>B49+1</f>
        <v>12</v>
      </c>
      <c r="C55" s="102" t="s">
        <v>59</v>
      </c>
      <c r="D55" s="60" t="s">
        <v>60</v>
      </c>
      <c r="E55" s="87">
        <v>60</v>
      </c>
      <c r="F55" s="103" t="s">
        <v>61</v>
      </c>
      <c r="G55" s="62" t="s">
        <v>40</v>
      </c>
      <c r="H55" s="63" t="s">
        <v>12</v>
      </c>
      <c r="I55" s="153">
        <v>21688205</v>
      </c>
      <c r="J55" s="132">
        <v>9985.22</v>
      </c>
      <c r="K55" s="132">
        <f>L55</f>
        <v>9100000</v>
      </c>
      <c r="L55" s="132">
        <f aca="true" t="shared" si="35" ref="L55:L60">M55+O55+P55</f>
        <v>9100000</v>
      </c>
      <c r="M55" s="132">
        <v>9000000</v>
      </c>
      <c r="N55" s="132"/>
      <c r="O55" s="132">
        <v>100000</v>
      </c>
      <c r="P55" s="132"/>
      <c r="Q55" s="132"/>
      <c r="R55" s="132"/>
      <c r="S55" s="132">
        <f aca="true" t="shared" si="36" ref="S55:S60">R55+K55</f>
        <v>9100000</v>
      </c>
    </row>
    <row r="56" spans="2:19" s="2" customFormat="1" ht="14.25" customHeight="1">
      <c r="B56" s="104"/>
      <c r="C56" s="105"/>
      <c r="D56" s="66"/>
      <c r="E56" s="106"/>
      <c r="F56" s="107"/>
      <c r="G56" s="62"/>
      <c r="H56" s="63" t="s">
        <v>21</v>
      </c>
      <c r="I56" s="153">
        <v>21688205</v>
      </c>
      <c r="J56" s="132">
        <v>9985.22</v>
      </c>
      <c r="K56" s="132">
        <f>L56</f>
        <v>9100000</v>
      </c>
      <c r="L56" s="132">
        <f t="shared" si="35"/>
        <v>9100000</v>
      </c>
      <c r="M56" s="132">
        <v>9000000</v>
      </c>
      <c r="N56" s="132"/>
      <c r="O56" s="132">
        <v>100000</v>
      </c>
      <c r="P56" s="132"/>
      <c r="Q56" s="132"/>
      <c r="R56" s="132"/>
      <c r="S56" s="132">
        <f t="shared" si="36"/>
        <v>9100000</v>
      </c>
    </row>
    <row r="57" spans="2:19" s="2" customFormat="1" ht="17.25" customHeight="1">
      <c r="B57" s="101">
        <f>B55+1</f>
        <v>13</v>
      </c>
      <c r="C57" s="102" t="s">
        <v>59</v>
      </c>
      <c r="D57" s="60" t="s">
        <v>60</v>
      </c>
      <c r="E57" s="108">
        <v>60</v>
      </c>
      <c r="F57" s="103" t="s">
        <v>62</v>
      </c>
      <c r="G57" s="62" t="s">
        <v>40</v>
      </c>
      <c r="H57" s="63" t="s">
        <v>12</v>
      </c>
      <c r="I57" s="153">
        <v>11580903</v>
      </c>
      <c r="J57" s="132">
        <v>3695.38</v>
      </c>
      <c r="K57" s="132">
        <f>L57</f>
        <v>100000</v>
      </c>
      <c r="L57" s="132">
        <f t="shared" si="35"/>
        <v>100000</v>
      </c>
      <c r="M57" s="132">
        <v>0</v>
      </c>
      <c r="N57" s="132"/>
      <c r="O57" s="132">
        <v>100000</v>
      </c>
      <c r="P57" s="132"/>
      <c r="Q57" s="132"/>
      <c r="R57" s="132"/>
      <c r="S57" s="132">
        <f t="shared" si="36"/>
        <v>100000</v>
      </c>
    </row>
    <row r="58" spans="2:19" s="2" customFormat="1" ht="17.25" customHeight="1">
      <c r="B58" s="109"/>
      <c r="C58" s="105"/>
      <c r="D58" s="66"/>
      <c r="E58" s="108"/>
      <c r="F58" s="107"/>
      <c r="G58" s="62"/>
      <c r="H58" s="63" t="s">
        <v>21</v>
      </c>
      <c r="I58" s="153">
        <v>11580903</v>
      </c>
      <c r="J58" s="132">
        <v>3695.38</v>
      </c>
      <c r="K58" s="132">
        <f>L58</f>
        <v>100000</v>
      </c>
      <c r="L58" s="132">
        <f t="shared" si="35"/>
        <v>100000</v>
      </c>
      <c r="M58" s="132">
        <v>0</v>
      </c>
      <c r="N58" s="132"/>
      <c r="O58" s="132">
        <v>100000</v>
      </c>
      <c r="P58" s="132"/>
      <c r="Q58" s="132"/>
      <c r="R58" s="132"/>
      <c r="S58" s="132">
        <f t="shared" si="36"/>
        <v>100000</v>
      </c>
    </row>
    <row r="59" spans="2:19" s="2" customFormat="1" ht="24.75" customHeight="1">
      <c r="B59" s="101">
        <f aca="true" t="shared" si="37" ref="B59">B57+1</f>
        <v>14</v>
      </c>
      <c r="C59" s="110" t="s">
        <v>59</v>
      </c>
      <c r="D59" s="60" t="s">
        <v>63</v>
      </c>
      <c r="E59" s="87" t="s">
        <v>38</v>
      </c>
      <c r="F59" s="111" t="s">
        <v>64</v>
      </c>
      <c r="G59" s="62" t="s">
        <v>40</v>
      </c>
      <c r="H59" s="63" t="s">
        <v>12</v>
      </c>
      <c r="I59" s="153">
        <v>371000</v>
      </c>
      <c r="J59" s="132">
        <v>9520</v>
      </c>
      <c r="K59" s="132">
        <f aca="true" t="shared" si="38" ref="K59:K60">L59</f>
        <v>100000</v>
      </c>
      <c r="L59" s="132">
        <f t="shared" si="35"/>
        <v>100000</v>
      </c>
      <c r="M59" s="132"/>
      <c r="N59" s="132"/>
      <c r="O59" s="132">
        <v>100000</v>
      </c>
      <c r="P59" s="132"/>
      <c r="Q59" s="132"/>
      <c r="R59" s="132"/>
      <c r="S59" s="132">
        <f t="shared" si="36"/>
        <v>100000</v>
      </c>
    </row>
    <row r="60" spans="2:19" s="2" customFormat="1" ht="25.5" customHeight="1">
      <c r="B60" s="109"/>
      <c r="C60" s="112"/>
      <c r="D60" s="66"/>
      <c r="E60" s="92"/>
      <c r="F60" s="113"/>
      <c r="G60" s="62"/>
      <c r="H60" s="63" t="s">
        <v>21</v>
      </c>
      <c r="I60" s="153">
        <v>371000</v>
      </c>
      <c r="J60" s="132">
        <v>9520</v>
      </c>
      <c r="K60" s="132">
        <f t="shared" si="38"/>
        <v>100000</v>
      </c>
      <c r="L60" s="132">
        <f t="shared" si="35"/>
        <v>100000</v>
      </c>
      <c r="M60" s="132"/>
      <c r="N60" s="132"/>
      <c r="O60" s="132">
        <v>100000</v>
      </c>
      <c r="P60" s="132"/>
      <c r="Q60" s="132"/>
      <c r="R60" s="132"/>
      <c r="S60" s="132">
        <f t="shared" si="36"/>
        <v>100000</v>
      </c>
    </row>
    <row r="61" spans="2:19" s="2" customFormat="1" ht="15">
      <c r="B61" s="114" t="s">
        <v>65</v>
      </c>
      <c r="C61" s="115"/>
      <c r="D61" s="116"/>
      <c r="E61" s="116"/>
      <c r="F61" s="116"/>
      <c r="G61" s="117"/>
      <c r="H61" s="118" t="s">
        <v>12</v>
      </c>
      <c r="I61" s="154">
        <f>I63+I65+I67+I69+I71+I73+I75+I77+I79+I81+I83+I85+I87+I89+I91+I93+I95</f>
        <v>122588346</v>
      </c>
      <c r="J61" s="154">
        <f aca="true" t="shared" si="39" ref="J61:Q61">J63+J65+J67+J69+J71+J73+J75+J77+J79+J81+J83+J85+J87+J89+J91+J93+J95</f>
        <v>38724.72</v>
      </c>
      <c r="K61" s="154">
        <f t="shared" si="39"/>
        <v>5141000</v>
      </c>
      <c r="L61" s="154">
        <f t="shared" si="39"/>
        <v>5141000</v>
      </c>
      <c r="M61" s="154">
        <f t="shared" si="39"/>
        <v>0</v>
      </c>
      <c r="N61" s="154">
        <f t="shared" si="39"/>
        <v>0</v>
      </c>
      <c r="O61" s="154">
        <f t="shared" si="39"/>
        <v>5141000</v>
      </c>
      <c r="P61" s="154">
        <f t="shared" si="39"/>
        <v>0</v>
      </c>
      <c r="Q61" s="154">
        <f t="shared" si="39"/>
        <v>0</v>
      </c>
      <c r="R61" s="154" t="e">
        <f>R63+R65+R67+R69+R71+R73+R75+R77+R79+R81+R83+R85+#REF!+R87+R89+#REF!+R91+#REF!+#REF!+R93+R95</f>
        <v>#REF!</v>
      </c>
      <c r="S61" s="154" t="e">
        <f>S63+S65+S67+S69+S71+S73+S75+S77+S79+S81+S83+S85+#REF!+S87+S89+#REF!+S91+#REF!+#REF!+S93+S95</f>
        <v>#REF!</v>
      </c>
    </row>
    <row r="62" spans="2:19" s="2" customFormat="1" ht="15">
      <c r="B62" s="119"/>
      <c r="C62" s="120"/>
      <c r="D62" s="121"/>
      <c r="E62" s="121"/>
      <c r="F62" s="121"/>
      <c r="G62" s="122"/>
      <c r="H62" s="118" t="s">
        <v>21</v>
      </c>
      <c r="I62" s="154">
        <f>I64+I66+I68+I70+I72+I74+I76+I78+I80+I82+I84+I86+I88+I90+I92+I94+I96</f>
        <v>122588346</v>
      </c>
      <c r="J62" s="154">
        <f aca="true" t="shared" si="40" ref="J62:S62">J64+J66+J68+J70+J72+J74+J76+J78+J80+J82+J84+J86+J88+J90+J92+J94+J96</f>
        <v>38724.72</v>
      </c>
      <c r="K62" s="154">
        <f t="shared" si="40"/>
        <v>5141000</v>
      </c>
      <c r="L62" s="154">
        <f t="shared" si="40"/>
        <v>5141000</v>
      </c>
      <c r="M62" s="154">
        <f t="shared" si="40"/>
        <v>0</v>
      </c>
      <c r="N62" s="154">
        <f t="shared" si="40"/>
        <v>0</v>
      </c>
      <c r="O62" s="154">
        <f t="shared" si="40"/>
        <v>5141000</v>
      </c>
      <c r="P62" s="154">
        <f t="shared" si="40"/>
        <v>0</v>
      </c>
      <c r="Q62" s="154">
        <f t="shared" si="40"/>
        <v>0</v>
      </c>
      <c r="R62" s="154">
        <f t="shared" si="40"/>
        <v>0</v>
      </c>
      <c r="S62" s="154">
        <f t="shared" si="40"/>
        <v>5141000</v>
      </c>
    </row>
    <row r="63" spans="2:19" s="3" customFormat="1" ht="15" customHeight="1">
      <c r="B63" s="85">
        <f>B59+1</f>
        <v>15</v>
      </c>
      <c r="C63" s="110" t="s">
        <v>59</v>
      </c>
      <c r="D63" s="123" t="s">
        <v>63</v>
      </c>
      <c r="E63" s="123" t="s">
        <v>66</v>
      </c>
      <c r="F63" s="124" t="s">
        <v>67</v>
      </c>
      <c r="G63" s="62" t="s">
        <v>40</v>
      </c>
      <c r="H63" s="63" t="s">
        <v>12</v>
      </c>
      <c r="I63" s="153">
        <v>16869696</v>
      </c>
      <c r="J63" s="132">
        <v>4116.35</v>
      </c>
      <c r="K63" s="132">
        <f aca="true" t="shared" si="41" ref="K63:K75">L63</f>
        <v>100000</v>
      </c>
      <c r="L63" s="132">
        <f aca="true" t="shared" si="42" ref="L63:L80">M63+O63+P63</f>
        <v>100000</v>
      </c>
      <c r="M63" s="132">
        <v>0</v>
      </c>
      <c r="N63" s="132"/>
      <c r="O63" s="132">
        <v>100000</v>
      </c>
      <c r="P63" s="132"/>
      <c r="Q63" s="132"/>
      <c r="R63" s="132"/>
      <c r="S63" s="132">
        <f aca="true" t="shared" si="43" ref="S63:S70">R63+K63</f>
        <v>100000</v>
      </c>
    </row>
    <row r="64" spans="2:19" s="3" customFormat="1" ht="26.1" customHeight="1">
      <c r="B64" s="90"/>
      <c r="C64" s="112"/>
      <c r="D64" s="125"/>
      <c r="E64" s="125"/>
      <c r="F64" s="126"/>
      <c r="G64" s="62"/>
      <c r="H64" s="63" t="s">
        <v>21</v>
      </c>
      <c r="I64" s="153">
        <v>16869696</v>
      </c>
      <c r="J64" s="132">
        <v>4116.35</v>
      </c>
      <c r="K64" s="132">
        <f t="shared" si="41"/>
        <v>100000</v>
      </c>
      <c r="L64" s="132">
        <f t="shared" si="42"/>
        <v>100000</v>
      </c>
      <c r="M64" s="132">
        <v>0</v>
      </c>
      <c r="N64" s="132"/>
      <c r="O64" s="132">
        <v>100000</v>
      </c>
      <c r="P64" s="132"/>
      <c r="Q64" s="132"/>
      <c r="R64" s="132"/>
      <c r="S64" s="132">
        <f t="shared" si="43"/>
        <v>100000</v>
      </c>
    </row>
    <row r="65" spans="2:19" s="2" customFormat="1" ht="15" customHeight="1">
      <c r="B65" s="85">
        <f>B63+1</f>
        <v>16</v>
      </c>
      <c r="C65" s="110" t="s">
        <v>59</v>
      </c>
      <c r="D65" s="123" t="s">
        <v>63</v>
      </c>
      <c r="E65" s="123" t="s">
        <v>66</v>
      </c>
      <c r="F65" s="124" t="s">
        <v>68</v>
      </c>
      <c r="G65" s="62" t="s">
        <v>40</v>
      </c>
      <c r="H65" s="63" t="s">
        <v>12</v>
      </c>
      <c r="I65" s="153">
        <v>19468231</v>
      </c>
      <c r="J65" s="132">
        <v>4421.7</v>
      </c>
      <c r="K65" s="132">
        <f t="shared" si="41"/>
        <v>100000</v>
      </c>
      <c r="L65" s="132">
        <f t="shared" si="42"/>
        <v>100000</v>
      </c>
      <c r="M65" s="132">
        <v>0</v>
      </c>
      <c r="N65" s="132"/>
      <c r="O65" s="132">
        <v>100000</v>
      </c>
      <c r="P65" s="132"/>
      <c r="Q65" s="132"/>
      <c r="R65" s="132"/>
      <c r="S65" s="132">
        <f t="shared" si="43"/>
        <v>100000</v>
      </c>
    </row>
    <row r="66" spans="2:19" s="2" customFormat="1" ht="23.1" customHeight="1">
      <c r="B66" s="90"/>
      <c r="C66" s="112"/>
      <c r="D66" s="125"/>
      <c r="E66" s="125"/>
      <c r="F66" s="126"/>
      <c r="G66" s="62"/>
      <c r="H66" s="63" t="s">
        <v>21</v>
      </c>
      <c r="I66" s="153">
        <v>19468231</v>
      </c>
      <c r="J66" s="132">
        <v>4421.7</v>
      </c>
      <c r="K66" s="132">
        <f t="shared" si="41"/>
        <v>100000</v>
      </c>
      <c r="L66" s="132">
        <f t="shared" si="42"/>
        <v>100000</v>
      </c>
      <c r="M66" s="132">
        <v>0</v>
      </c>
      <c r="N66" s="132"/>
      <c r="O66" s="132">
        <v>100000</v>
      </c>
      <c r="P66" s="132"/>
      <c r="Q66" s="132"/>
      <c r="R66" s="132"/>
      <c r="S66" s="132">
        <f t="shared" si="43"/>
        <v>100000</v>
      </c>
    </row>
    <row r="67" spans="2:19" s="1" customFormat="1" ht="15" customHeight="1">
      <c r="B67" s="85">
        <f aca="true" t="shared" si="44" ref="B67">B65+1</f>
        <v>17</v>
      </c>
      <c r="C67" s="164" t="s">
        <v>59</v>
      </c>
      <c r="D67" s="123" t="s">
        <v>63</v>
      </c>
      <c r="E67" s="123" t="s">
        <v>66</v>
      </c>
      <c r="F67" s="124" t="s">
        <v>69</v>
      </c>
      <c r="G67" s="62" t="s">
        <v>40</v>
      </c>
      <c r="H67" s="63" t="s">
        <v>12</v>
      </c>
      <c r="I67" s="153">
        <v>19648239</v>
      </c>
      <c r="J67" s="132">
        <v>5916.91</v>
      </c>
      <c r="K67" s="132">
        <f t="shared" si="41"/>
        <v>100000</v>
      </c>
      <c r="L67" s="132">
        <f t="shared" si="42"/>
        <v>100000</v>
      </c>
      <c r="M67" s="132"/>
      <c r="N67" s="132"/>
      <c r="O67" s="132">
        <v>100000</v>
      </c>
      <c r="P67" s="132"/>
      <c r="Q67" s="132"/>
      <c r="R67" s="132"/>
      <c r="S67" s="132">
        <f t="shared" si="43"/>
        <v>100000</v>
      </c>
    </row>
    <row r="68" spans="2:19" s="1" customFormat="1" ht="26.1" customHeight="1">
      <c r="B68" s="90"/>
      <c r="C68" s="165"/>
      <c r="D68" s="125"/>
      <c r="E68" s="125"/>
      <c r="F68" s="126"/>
      <c r="G68" s="62"/>
      <c r="H68" s="63" t="s">
        <v>21</v>
      </c>
      <c r="I68" s="153">
        <v>19648239</v>
      </c>
      <c r="J68" s="132">
        <v>5916.91</v>
      </c>
      <c r="K68" s="132">
        <f t="shared" si="41"/>
        <v>100000</v>
      </c>
      <c r="L68" s="132">
        <f t="shared" si="42"/>
        <v>100000</v>
      </c>
      <c r="M68" s="132"/>
      <c r="N68" s="132"/>
      <c r="O68" s="132">
        <v>100000</v>
      </c>
      <c r="P68" s="132"/>
      <c r="Q68" s="132"/>
      <c r="R68" s="132"/>
      <c r="S68" s="132">
        <f t="shared" si="43"/>
        <v>100000</v>
      </c>
    </row>
    <row r="69" spans="2:19" s="1" customFormat="1" ht="15">
      <c r="B69" s="85">
        <f aca="true" t="shared" si="45" ref="B69">B67+1</f>
        <v>18</v>
      </c>
      <c r="C69" s="164" t="s">
        <v>59</v>
      </c>
      <c r="D69" s="123" t="s">
        <v>63</v>
      </c>
      <c r="E69" s="123" t="s">
        <v>66</v>
      </c>
      <c r="F69" s="124" t="s">
        <v>70</v>
      </c>
      <c r="G69" s="62" t="s">
        <v>40</v>
      </c>
      <c r="H69" s="63" t="s">
        <v>12</v>
      </c>
      <c r="I69" s="153">
        <v>23637601</v>
      </c>
      <c r="J69" s="132">
        <v>6681.47</v>
      </c>
      <c r="K69" s="132">
        <f t="shared" si="41"/>
        <v>110000</v>
      </c>
      <c r="L69" s="132">
        <f t="shared" si="42"/>
        <v>110000</v>
      </c>
      <c r="M69" s="132"/>
      <c r="N69" s="132"/>
      <c r="O69" s="132">
        <v>110000</v>
      </c>
      <c r="P69" s="132"/>
      <c r="Q69" s="132"/>
      <c r="R69" s="132"/>
      <c r="S69" s="132">
        <f t="shared" si="43"/>
        <v>110000</v>
      </c>
    </row>
    <row r="70" spans="2:19" s="1" customFormat="1" ht="26.1" customHeight="1">
      <c r="B70" s="90"/>
      <c r="C70" s="165"/>
      <c r="D70" s="125"/>
      <c r="E70" s="125"/>
      <c r="F70" s="126"/>
      <c r="G70" s="62"/>
      <c r="H70" s="63" t="s">
        <v>21</v>
      </c>
      <c r="I70" s="153">
        <v>23637601</v>
      </c>
      <c r="J70" s="132">
        <v>6681.47</v>
      </c>
      <c r="K70" s="132">
        <f t="shared" si="41"/>
        <v>110000</v>
      </c>
      <c r="L70" s="132">
        <f t="shared" si="42"/>
        <v>110000</v>
      </c>
      <c r="M70" s="132"/>
      <c r="N70" s="132"/>
      <c r="O70" s="132">
        <v>110000</v>
      </c>
      <c r="P70" s="132"/>
      <c r="Q70" s="132"/>
      <c r="R70" s="132"/>
      <c r="S70" s="132">
        <f t="shared" si="43"/>
        <v>110000</v>
      </c>
    </row>
    <row r="71" spans="2:19" s="4" customFormat="1" ht="20.25" customHeight="1">
      <c r="B71" s="85">
        <f aca="true" t="shared" si="46" ref="B71">B69+1</f>
        <v>19</v>
      </c>
      <c r="C71" s="110" t="s">
        <v>59</v>
      </c>
      <c r="D71" s="123" t="s">
        <v>63</v>
      </c>
      <c r="E71" s="123" t="s">
        <v>66</v>
      </c>
      <c r="F71" s="124" t="s">
        <v>71</v>
      </c>
      <c r="G71" s="62" t="s">
        <v>40</v>
      </c>
      <c r="H71" s="63" t="s">
        <v>12</v>
      </c>
      <c r="I71" s="153">
        <v>24025208</v>
      </c>
      <c r="J71" s="150">
        <v>2929.2</v>
      </c>
      <c r="K71" s="132">
        <f t="shared" si="41"/>
        <v>120000</v>
      </c>
      <c r="L71" s="132">
        <f t="shared" si="42"/>
        <v>120000</v>
      </c>
      <c r="M71" s="150"/>
      <c r="N71" s="150"/>
      <c r="O71" s="150">
        <v>120000</v>
      </c>
      <c r="P71" s="150"/>
      <c r="Q71" s="150"/>
      <c r="R71" s="150"/>
      <c r="S71" s="150">
        <f aca="true" t="shared" si="47" ref="S71:S80">K71+R71</f>
        <v>120000</v>
      </c>
    </row>
    <row r="72" spans="2:19" s="4" customFormat="1" ht="19.5" customHeight="1">
      <c r="B72" s="90"/>
      <c r="C72" s="112"/>
      <c r="D72" s="125"/>
      <c r="E72" s="125"/>
      <c r="F72" s="126"/>
      <c r="G72" s="62"/>
      <c r="H72" s="63" t="s">
        <v>21</v>
      </c>
      <c r="I72" s="153">
        <v>24025208</v>
      </c>
      <c r="J72" s="150">
        <v>2929.2</v>
      </c>
      <c r="K72" s="132">
        <f t="shared" si="41"/>
        <v>120000</v>
      </c>
      <c r="L72" s="132">
        <f t="shared" si="42"/>
        <v>120000</v>
      </c>
      <c r="M72" s="150"/>
      <c r="N72" s="150"/>
      <c r="O72" s="150">
        <v>120000</v>
      </c>
      <c r="P72" s="150"/>
      <c r="Q72" s="150"/>
      <c r="R72" s="150"/>
      <c r="S72" s="150">
        <f t="shared" si="47"/>
        <v>120000</v>
      </c>
    </row>
    <row r="73" spans="2:19" s="4" customFormat="1" ht="15">
      <c r="B73" s="85">
        <f aca="true" t="shared" si="48" ref="B73:B95">B71+1</f>
        <v>20</v>
      </c>
      <c r="C73" s="110" t="s">
        <v>59</v>
      </c>
      <c r="D73" s="123" t="s">
        <v>63</v>
      </c>
      <c r="E73" s="123" t="s">
        <v>66</v>
      </c>
      <c r="F73" s="124" t="s">
        <v>72</v>
      </c>
      <c r="G73" s="62" t="s">
        <v>40</v>
      </c>
      <c r="H73" s="63" t="s">
        <v>12</v>
      </c>
      <c r="I73" s="153">
        <v>14428371</v>
      </c>
      <c r="J73" s="150">
        <v>4673.87</v>
      </c>
      <c r="K73" s="132">
        <f t="shared" si="41"/>
        <v>100000</v>
      </c>
      <c r="L73" s="132">
        <f t="shared" si="42"/>
        <v>100000</v>
      </c>
      <c r="M73" s="150"/>
      <c r="N73" s="150"/>
      <c r="O73" s="150">
        <v>100000</v>
      </c>
      <c r="P73" s="150"/>
      <c r="Q73" s="150"/>
      <c r="R73" s="150"/>
      <c r="S73" s="150">
        <f t="shared" si="47"/>
        <v>100000</v>
      </c>
    </row>
    <row r="74" spans="2:19" s="4" customFormat="1" ht="24" customHeight="1">
      <c r="B74" s="90"/>
      <c r="C74" s="112"/>
      <c r="D74" s="125"/>
      <c r="E74" s="125"/>
      <c r="F74" s="126"/>
      <c r="G74" s="62"/>
      <c r="H74" s="63" t="s">
        <v>21</v>
      </c>
      <c r="I74" s="153">
        <v>14428371</v>
      </c>
      <c r="J74" s="150">
        <v>4673.87</v>
      </c>
      <c r="K74" s="132">
        <f t="shared" si="41"/>
        <v>100000</v>
      </c>
      <c r="L74" s="132">
        <f t="shared" si="42"/>
        <v>100000</v>
      </c>
      <c r="M74" s="150"/>
      <c r="N74" s="150"/>
      <c r="O74" s="150">
        <v>100000</v>
      </c>
      <c r="P74" s="150"/>
      <c r="Q74" s="150"/>
      <c r="R74" s="150"/>
      <c r="S74" s="150">
        <f t="shared" si="47"/>
        <v>100000</v>
      </c>
    </row>
    <row r="75" spans="2:19" s="3" customFormat="1" ht="18.75" customHeight="1">
      <c r="B75" s="85">
        <f t="shared" si="48"/>
        <v>21</v>
      </c>
      <c r="C75" s="86" t="s">
        <v>59</v>
      </c>
      <c r="D75" s="166" t="s">
        <v>63</v>
      </c>
      <c r="E75" s="167" t="s">
        <v>73</v>
      </c>
      <c r="F75" s="124" t="s">
        <v>74</v>
      </c>
      <c r="G75" s="62" t="s">
        <v>40</v>
      </c>
      <c r="H75" s="63" t="s">
        <v>12</v>
      </c>
      <c r="I75" s="153">
        <f>L75</f>
        <v>186000</v>
      </c>
      <c r="J75" s="150">
        <v>9985.22</v>
      </c>
      <c r="K75" s="132">
        <f t="shared" si="41"/>
        <v>186000</v>
      </c>
      <c r="L75" s="132">
        <f t="shared" si="42"/>
        <v>186000</v>
      </c>
      <c r="M75" s="150"/>
      <c r="N75" s="150"/>
      <c r="O75" s="150">
        <v>186000</v>
      </c>
      <c r="P75" s="150"/>
      <c r="Q75" s="150"/>
      <c r="R75" s="150"/>
      <c r="S75" s="150">
        <f t="shared" si="47"/>
        <v>186000</v>
      </c>
    </row>
    <row r="76" spans="2:19" s="3" customFormat="1" ht="26.1" customHeight="1">
      <c r="B76" s="90"/>
      <c r="C76" s="91"/>
      <c r="D76" s="168"/>
      <c r="E76" s="167"/>
      <c r="F76" s="126"/>
      <c r="G76" s="62"/>
      <c r="H76" s="63" t="s">
        <v>21</v>
      </c>
      <c r="I76" s="153">
        <f>L76</f>
        <v>186000</v>
      </c>
      <c r="J76" s="150">
        <v>9985.22</v>
      </c>
      <c r="K76" s="150">
        <v>186000</v>
      </c>
      <c r="L76" s="132">
        <f t="shared" si="42"/>
        <v>186000</v>
      </c>
      <c r="M76" s="150"/>
      <c r="N76" s="150"/>
      <c r="O76" s="150">
        <v>186000</v>
      </c>
      <c r="P76" s="150"/>
      <c r="Q76" s="150"/>
      <c r="R76" s="150"/>
      <c r="S76" s="150">
        <f t="shared" si="47"/>
        <v>186000</v>
      </c>
    </row>
    <row r="77" spans="2:19" s="2" customFormat="1" ht="21.75" customHeight="1">
      <c r="B77" s="85">
        <f t="shared" si="48"/>
        <v>22</v>
      </c>
      <c r="C77" s="86" t="s">
        <v>59</v>
      </c>
      <c r="D77" s="167" t="s">
        <v>75</v>
      </c>
      <c r="E77" s="167" t="s">
        <v>38</v>
      </c>
      <c r="F77" s="111" t="s">
        <v>76</v>
      </c>
      <c r="G77" s="169" t="s">
        <v>77</v>
      </c>
      <c r="H77" s="63" t="s">
        <v>12</v>
      </c>
      <c r="I77" s="152">
        <f aca="true" t="shared" si="49" ref="I77:I84">K77</f>
        <v>800000</v>
      </c>
      <c r="J77" s="188"/>
      <c r="K77" s="132">
        <f aca="true" t="shared" si="50" ref="K77:K78">L77+Q77</f>
        <v>800000</v>
      </c>
      <c r="L77" s="132">
        <f t="shared" si="42"/>
        <v>800000</v>
      </c>
      <c r="M77" s="188"/>
      <c r="N77" s="188"/>
      <c r="O77" s="188">
        <v>800000</v>
      </c>
      <c r="P77" s="188"/>
      <c r="Q77" s="188"/>
      <c r="R77" s="188"/>
      <c r="S77" s="150">
        <f t="shared" si="47"/>
        <v>800000</v>
      </c>
    </row>
    <row r="78" spans="2:19" s="2" customFormat="1" ht="25.5" customHeight="1">
      <c r="B78" s="90"/>
      <c r="C78" s="91"/>
      <c r="D78" s="167"/>
      <c r="E78" s="167"/>
      <c r="F78" s="113"/>
      <c r="G78" s="169"/>
      <c r="H78" s="63" t="s">
        <v>21</v>
      </c>
      <c r="I78" s="152">
        <f t="shared" si="49"/>
        <v>800000</v>
      </c>
      <c r="J78" s="188"/>
      <c r="K78" s="132">
        <f t="shared" si="50"/>
        <v>800000</v>
      </c>
      <c r="L78" s="132">
        <f t="shared" si="42"/>
        <v>800000</v>
      </c>
      <c r="M78" s="188"/>
      <c r="N78" s="188"/>
      <c r="O78" s="188">
        <v>800000</v>
      </c>
      <c r="P78" s="188"/>
      <c r="Q78" s="188"/>
      <c r="R78" s="188"/>
      <c r="S78" s="150">
        <f t="shared" si="47"/>
        <v>800000</v>
      </c>
    </row>
    <row r="79" spans="2:19" s="2" customFormat="1" ht="18" customHeight="1">
      <c r="B79" s="85">
        <f t="shared" si="48"/>
        <v>23</v>
      </c>
      <c r="C79" s="95" t="s">
        <v>59</v>
      </c>
      <c r="D79" s="123" t="s">
        <v>60</v>
      </c>
      <c r="E79" s="60" t="s">
        <v>38</v>
      </c>
      <c r="F79" s="103" t="s">
        <v>78</v>
      </c>
      <c r="G79" s="89" t="s">
        <v>79</v>
      </c>
      <c r="H79" s="63" t="s">
        <v>12</v>
      </c>
      <c r="I79" s="152">
        <f t="shared" si="49"/>
        <v>250000</v>
      </c>
      <c r="J79" s="132"/>
      <c r="K79" s="132">
        <f aca="true" t="shared" si="51" ref="K79:K80">L79+Q79</f>
        <v>250000</v>
      </c>
      <c r="L79" s="132">
        <f t="shared" si="42"/>
        <v>250000</v>
      </c>
      <c r="M79" s="132"/>
      <c r="N79" s="132"/>
      <c r="O79" s="132">
        <v>250000</v>
      </c>
      <c r="P79" s="132"/>
      <c r="Q79" s="132"/>
      <c r="R79" s="132"/>
      <c r="S79" s="150">
        <f t="shared" si="47"/>
        <v>250000</v>
      </c>
    </row>
    <row r="80" spans="2:19" s="2" customFormat="1" ht="24.75" customHeight="1">
      <c r="B80" s="90"/>
      <c r="C80" s="95"/>
      <c r="D80" s="125"/>
      <c r="E80" s="66"/>
      <c r="F80" s="107"/>
      <c r="G80" s="89"/>
      <c r="H80" s="63" t="s">
        <v>21</v>
      </c>
      <c r="I80" s="152">
        <f t="shared" si="49"/>
        <v>250000</v>
      </c>
      <c r="J80" s="132"/>
      <c r="K80" s="132">
        <f t="shared" si="51"/>
        <v>250000</v>
      </c>
      <c r="L80" s="132">
        <f t="shared" si="42"/>
        <v>250000</v>
      </c>
      <c r="M80" s="132"/>
      <c r="N80" s="132"/>
      <c r="O80" s="132">
        <v>250000</v>
      </c>
      <c r="P80" s="132"/>
      <c r="Q80" s="132"/>
      <c r="R80" s="132"/>
      <c r="S80" s="150">
        <f t="shared" si="47"/>
        <v>250000</v>
      </c>
    </row>
    <row r="81" spans="2:19" s="2" customFormat="1" ht="17.25" customHeight="1">
      <c r="B81" s="85">
        <f t="shared" si="48"/>
        <v>24</v>
      </c>
      <c r="C81" s="95" t="s">
        <v>59</v>
      </c>
      <c r="D81" s="123" t="s">
        <v>60</v>
      </c>
      <c r="E81" s="60" t="s">
        <v>38</v>
      </c>
      <c r="F81" s="103" t="s">
        <v>80</v>
      </c>
      <c r="G81" s="89" t="s">
        <v>79</v>
      </c>
      <c r="H81" s="63" t="s">
        <v>12</v>
      </c>
      <c r="I81" s="152">
        <f t="shared" si="49"/>
        <v>400000</v>
      </c>
      <c r="J81" s="132"/>
      <c r="K81" s="132">
        <f aca="true" t="shared" si="52" ref="K81:K84">L81+Q81</f>
        <v>400000</v>
      </c>
      <c r="L81" s="132">
        <f aca="true" t="shared" si="53" ref="L81:L84">M81+O81+P81</f>
        <v>400000</v>
      </c>
      <c r="M81" s="132"/>
      <c r="N81" s="132"/>
      <c r="O81" s="132">
        <v>400000</v>
      </c>
      <c r="P81" s="132"/>
      <c r="Q81" s="132"/>
      <c r="R81" s="132"/>
      <c r="S81" s="150">
        <f aca="true" t="shared" si="54" ref="S81:S84">K81+R81</f>
        <v>400000</v>
      </c>
    </row>
    <row r="82" spans="2:19" s="2" customFormat="1" ht="11.25" customHeight="1">
      <c r="B82" s="90"/>
      <c r="C82" s="95"/>
      <c r="D82" s="125"/>
      <c r="E82" s="66"/>
      <c r="F82" s="107"/>
      <c r="G82" s="89"/>
      <c r="H82" s="63" t="s">
        <v>21</v>
      </c>
      <c r="I82" s="152">
        <f t="shared" si="49"/>
        <v>400000</v>
      </c>
      <c r="J82" s="132"/>
      <c r="K82" s="132">
        <f t="shared" si="52"/>
        <v>400000</v>
      </c>
      <c r="L82" s="132">
        <f t="shared" si="53"/>
        <v>400000</v>
      </c>
      <c r="M82" s="132"/>
      <c r="N82" s="132"/>
      <c r="O82" s="132">
        <v>400000</v>
      </c>
      <c r="P82" s="132"/>
      <c r="Q82" s="132"/>
      <c r="R82" s="132"/>
      <c r="S82" s="150">
        <f t="shared" si="54"/>
        <v>400000</v>
      </c>
    </row>
    <row r="83" spans="2:19" s="2" customFormat="1" ht="15">
      <c r="B83" s="85">
        <f t="shared" si="48"/>
        <v>25</v>
      </c>
      <c r="C83" s="86" t="s">
        <v>59</v>
      </c>
      <c r="D83" s="167" t="s">
        <v>60</v>
      </c>
      <c r="E83" s="167" t="s">
        <v>38</v>
      </c>
      <c r="F83" s="111" t="s">
        <v>81</v>
      </c>
      <c r="G83" s="169" t="s">
        <v>82</v>
      </c>
      <c r="H83" s="63" t="s">
        <v>12</v>
      </c>
      <c r="I83" s="152">
        <f t="shared" si="49"/>
        <v>330000</v>
      </c>
      <c r="J83" s="188"/>
      <c r="K83" s="132">
        <f t="shared" si="52"/>
        <v>330000</v>
      </c>
      <c r="L83" s="132">
        <f t="shared" si="53"/>
        <v>330000</v>
      </c>
      <c r="M83" s="188"/>
      <c r="N83" s="188"/>
      <c r="O83" s="188">
        <v>330000</v>
      </c>
      <c r="P83" s="188"/>
      <c r="Q83" s="188"/>
      <c r="R83" s="188"/>
      <c r="S83" s="150">
        <f t="shared" si="54"/>
        <v>330000</v>
      </c>
    </row>
    <row r="84" spans="2:19" s="2" customFormat="1" ht="35.1" customHeight="1">
      <c r="B84" s="90"/>
      <c r="C84" s="91"/>
      <c r="D84" s="167"/>
      <c r="E84" s="167"/>
      <c r="F84" s="113"/>
      <c r="G84" s="169"/>
      <c r="H84" s="63" t="s">
        <v>21</v>
      </c>
      <c r="I84" s="152">
        <f t="shared" si="49"/>
        <v>330000</v>
      </c>
      <c r="J84" s="188"/>
      <c r="K84" s="132">
        <f t="shared" si="52"/>
        <v>330000</v>
      </c>
      <c r="L84" s="132">
        <f t="shared" si="53"/>
        <v>330000</v>
      </c>
      <c r="M84" s="188"/>
      <c r="N84" s="188"/>
      <c r="O84" s="188">
        <v>330000</v>
      </c>
      <c r="P84" s="188"/>
      <c r="Q84" s="188"/>
      <c r="R84" s="188"/>
      <c r="S84" s="150">
        <f t="shared" si="54"/>
        <v>330000</v>
      </c>
    </row>
    <row r="85" spans="2:19" s="2" customFormat="1" ht="15">
      <c r="B85" s="85">
        <f t="shared" si="48"/>
        <v>26</v>
      </c>
      <c r="C85" s="86" t="s">
        <v>59</v>
      </c>
      <c r="D85" s="167" t="s">
        <v>60</v>
      </c>
      <c r="E85" s="167" t="s">
        <v>38</v>
      </c>
      <c r="F85" s="111" t="s">
        <v>83</v>
      </c>
      <c r="G85" s="169" t="s">
        <v>82</v>
      </c>
      <c r="H85" s="63" t="s">
        <v>12</v>
      </c>
      <c r="I85" s="152">
        <f aca="true" t="shared" si="55" ref="I85:I86">K85</f>
        <v>100000</v>
      </c>
      <c r="J85" s="188"/>
      <c r="K85" s="132">
        <f aca="true" t="shared" si="56" ref="K85:K86">L85+Q85</f>
        <v>100000</v>
      </c>
      <c r="L85" s="132">
        <f aca="true" t="shared" si="57" ref="L85:L86">M85+O85+P85</f>
        <v>100000</v>
      </c>
      <c r="M85" s="188"/>
      <c r="N85" s="188"/>
      <c r="O85" s="188">
        <v>100000</v>
      </c>
      <c r="P85" s="188"/>
      <c r="Q85" s="188"/>
      <c r="R85" s="188"/>
      <c r="S85" s="150">
        <f aca="true" t="shared" si="58" ref="S85:S86">K85+R85</f>
        <v>100000</v>
      </c>
    </row>
    <row r="86" spans="2:19" s="2" customFormat="1" ht="27" customHeight="1">
      <c r="B86" s="90"/>
      <c r="C86" s="91"/>
      <c r="D86" s="167"/>
      <c r="E86" s="167"/>
      <c r="F86" s="113"/>
      <c r="G86" s="169"/>
      <c r="H86" s="63" t="s">
        <v>21</v>
      </c>
      <c r="I86" s="152">
        <f t="shared" si="55"/>
        <v>100000</v>
      </c>
      <c r="J86" s="188"/>
      <c r="K86" s="132">
        <f t="shared" si="56"/>
        <v>100000</v>
      </c>
      <c r="L86" s="132">
        <f t="shared" si="57"/>
        <v>100000</v>
      </c>
      <c r="M86" s="188"/>
      <c r="N86" s="188"/>
      <c r="O86" s="188">
        <v>100000</v>
      </c>
      <c r="P86" s="188"/>
      <c r="Q86" s="188"/>
      <c r="R86" s="188"/>
      <c r="S86" s="150">
        <f t="shared" si="58"/>
        <v>100000</v>
      </c>
    </row>
    <row r="87" spans="2:19" s="2" customFormat="1" ht="15">
      <c r="B87" s="85">
        <f t="shared" si="48"/>
        <v>27</v>
      </c>
      <c r="C87" s="86" t="s">
        <v>59</v>
      </c>
      <c r="D87" s="167" t="s">
        <v>60</v>
      </c>
      <c r="E87" s="167" t="s">
        <v>38</v>
      </c>
      <c r="F87" s="111" t="s">
        <v>84</v>
      </c>
      <c r="G87" s="169" t="s">
        <v>82</v>
      </c>
      <c r="H87" s="63" t="s">
        <v>12</v>
      </c>
      <c r="I87" s="152">
        <f aca="true" t="shared" si="59" ref="I87:I90">K87</f>
        <v>645000</v>
      </c>
      <c r="J87" s="188"/>
      <c r="K87" s="132">
        <f aca="true" t="shared" si="60" ref="K87:K90">L87+Q87</f>
        <v>645000</v>
      </c>
      <c r="L87" s="132">
        <f aca="true" t="shared" si="61" ref="L87:L90">M87+O87+P87</f>
        <v>645000</v>
      </c>
      <c r="M87" s="188"/>
      <c r="N87" s="188"/>
      <c r="O87" s="188">
        <v>645000</v>
      </c>
      <c r="P87" s="188"/>
      <c r="Q87" s="188"/>
      <c r="R87" s="188"/>
      <c r="S87" s="150">
        <f aca="true" t="shared" si="62" ref="S87:S90">K87+R87</f>
        <v>645000</v>
      </c>
    </row>
    <row r="88" spans="2:19" s="2" customFormat="1" ht="30" customHeight="1">
      <c r="B88" s="90"/>
      <c r="C88" s="91"/>
      <c r="D88" s="167"/>
      <c r="E88" s="167"/>
      <c r="F88" s="113"/>
      <c r="G88" s="169"/>
      <c r="H88" s="63" t="s">
        <v>21</v>
      </c>
      <c r="I88" s="152">
        <f t="shared" si="59"/>
        <v>645000</v>
      </c>
      <c r="J88" s="188"/>
      <c r="K88" s="132">
        <f t="shared" si="60"/>
        <v>645000</v>
      </c>
      <c r="L88" s="132">
        <f t="shared" si="61"/>
        <v>645000</v>
      </c>
      <c r="M88" s="188"/>
      <c r="N88" s="188"/>
      <c r="O88" s="188">
        <v>645000</v>
      </c>
      <c r="P88" s="188"/>
      <c r="Q88" s="188"/>
      <c r="R88" s="188"/>
      <c r="S88" s="150">
        <f t="shared" si="62"/>
        <v>645000</v>
      </c>
    </row>
    <row r="89" spans="2:19" s="2" customFormat="1" ht="18" customHeight="1">
      <c r="B89" s="85">
        <f t="shared" si="48"/>
        <v>28</v>
      </c>
      <c r="C89" s="86" t="s">
        <v>59</v>
      </c>
      <c r="D89" s="123" t="s">
        <v>60</v>
      </c>
      <c r="E89" s="170" t="s">
        <v>38</v>
      </c>
      <c r="F89" s="88" t="s">
        <v>85</v>
      </c>
      <c r="G89" s="169" t="s">
        <v>86</v>
      </c>
      <c r="H89" s="63" t="s">
        <v>12</v>
      </c>
      <c r="I89" s="152">
        <f t="shared" si="59"/>
        <v>100000</v>
      </c>
      <c r="J89" s="150"/>
      <c r="K89" s="132">
        <f t="shared" si="60"/>
        <v>100000</v>
      </c>
      <c r="L89" s="132">
        <f t="shared" si="61"/>
        <v>100000</v>
      </c>
      <c r="M89" s="150"/>
      <c r="N89" s="150"/>
      <c r="O89" s="150">
        <v>100000</v>
      </c>
      <c r="P89" s="150"/>
      <c r="Q89" s="150"/>
      <c r="R89" s="150">
        <v>0</v>
      </c>
      <c r="S89" s="150">
        <f t="shared" si="62"/>
        <v>100000</v>
      </c>
    </row>
    <row r="90" spans="2:19" s="2" customFormat="1" ht="20.25" customHeight="1">
      <c r="B90" s="90"/>
      <c r="C90" s="91"/>
      <c r="D90" s="125"/>
      <c r="E90" s="170"/>
      <c r="F90" s="88"/>
      <c r="G90" s="169"/>
      <c r="H90" s="63" t="s">
        <v>21</v>
      </c>
      <c r="I90" s="152">
        <f t="shared" si="59"/>
        <v>100000</v>
      </c>
      <c r="J90" s="150"/>
      <c r="K90" s="132">
        <f t="shared" si="60"/>
        <v>100000</v>
      </c>
      <c r="L90" s="132">
        <f t="shared" si="61"/>
        <v>100000</v>
      </c>
      <c r="M90" s="150"/>
      <c r="N90" s="150"/>
      <c r="O90" s="150">
        <v>100000</v>
      </c>
      <c r="P90" s="150"/>
      <c r="Q90" s="150"/>
      <c r="R90" s="150">
        <v>0</v>
      </c>
      <c r="S90" s="150">
        <f t="shared" si="62"/>
        <v>100000</v>
      </c>
    </row>
    <row r="91" spans="2:19" s="2" customFormat="1" ht="18" customHeight="1">
      <c r="B91" s="85">
        <f t="shared" si="48"/>
        <v>29</v>
      </c>
      <c r="C91" s="86" t="s">
        <v>59</v>
      </c>
      <c r="D91" s="123" t="s">
        <v>60</v>
      </c>
      <c r="E91" s="170" t="s">
        <v>38</v>
      </c>
      <c r="F91" s="88" t="s">
        <v>87</v>
      </c>
      <c r="G91" s="169" t="s">
        <v>88</v>
      </c>
      <c r="H91" s="63" t="s">
        <v>12</v>
      </c>
      <c r="I91" s="152">
        <f aca="true" t="shared" si="63" ref="I91:I92">K91</f>
        <v>650000</v>
      </c>
      <c r="J91" s="150"/>
      <c r="K91" s="132">
        <f aca="true" t="shared" si="64" ref="K91:K92">L91+Q91</f>
        <v>650000</v>
      </c>
      <c r="L91" s="132">
        <f aca="true" t="shared" si="65" ref="L91:L92">M91+O91+P91</f>
        <v>650000</v>
      </c>
      <c r="M91" s="150"/>
      <c r="N91" s="150"/>
      <c r="O91" s="150">
        <v>650000</v>
      </c>
      <c r="P91" s="150"/>
      <c r="Q91" s="150"/>
      <c r="R91" s="150">
        <v>0</v>
      </c>
      <c r="S91" s="150">
        <f aca="true" t="shared" si="66" ref="S91:S92">K91+R91</f>
        <v>650000</v>
      </c>
    </row>
    <row r="92" spans="2:19" s="2" customFormat="1" ht="20.25" customHeight="1">
      <c r="B92" s="90"/>
      <c r="C92" s="91"/>
      <c r="D92" s="125"/>
      <c r="E92" s="170"/>
      <c r="F92" s="88"/>
      <c r="G92" s="169"/>
      <c r="H92" s="63" t="s">
        <v>21</v>
      </c>
      <c r="I92" s="152">
        <f t="shared" si="63"/>
        <v>650000</v>
      </c>
      <c r="J92" s="150"/>
      <c r="K92" s="132">
        <f t="shared" si="64"/>
        <v>650000</v>
      </c>
      <c r="L92" s="132">
        <f t="shared" si="65"/>
        <v>650000</v>
      </c>
      <c r="M92" s="150"/>
      <c r="N92" s="150"/>
      <c r="O92" s="150">
        <v>650000</v>
      </c>
      <c r="P92" s="150"/>
      <c r="Q92" s="150"/>
      <c r="R92" s="150">
        <v>0</v>
      </c>
      <c r="S92" s="150">
        <f t="shared" si="66"/>
        <v>650000</v>
      </c>
    </row>
    <row r="93" spans="2:19" s="2" customFormat="1" ht="15">
      <c r="B93" s="85">
        <f t="shared" si="48"/>
        <v>30</v>
      </c>
      <c r="C93" s="86" t="s">
        <v>59</v>
      </c>
      <c r="D93" s="167" t="s">
        <v>60</v>
      </c>
      <c r="E93" s="87" t="s">
        <v>38</v>
      </c>
      <c r="F93" s="88" t="s">
        <v>89</v>
      </c>
      <c r="G93" s="171" t="s">
        <v>90</v>
      </c>
      <c r="H93" s="63" t="s">
        <v>12</v>
      </c>
      <c r="I93" s="152">
        <f aca="true" t="shared" si="67" ref="I93:I94">K93</f>
        <v>350000</v>
      </c>
      <c r="J93" s="132">
        <v>0</v>
      </c>
      <c r="K93" s="132">
        <f aca="true" t="shared" si="68" ref="K93:K94">L93</f>
        <v>350000</v>
      </c>
      <c r="L93" s="132">
        <f aca="true" t="shared" si="69" ref="L93:L94">M93+O93+P93</f>
        <v>350000</v>
      </c>
      <c r="M93" s="132">
        <v>0</v>
      </c>
      <c r="N93" s="132"/>
      <c r="O93" s="132">
        <v>350000</v>
      </c>
      <c r="P93" s="132"/>
      <c r="Q93" s="132"/>
      <c r="R93" s="132"/>
      <c r="S93" s="132">
        <f aca="true" t="shared" si="70" ref="S93:S96">K93+R93</f>
        <v>350000</v>
      </c>
    </row>
    <row r="94" spans="2:19" s="2" customFormat="1" ht="15">
      <c r="B94" s="90"/>
      <c r="C94" s="91"/>
      <c r="D94" s="167"/>
      <c r="E94" s="92"/>
      <c r="F94" s="88"/>
      <c r="G94" s="172"/>
      <c r="H94" s="63" t="s">
        <v>21</v>
      </c>
      <c r="I94" s="152">
        <f t="shared" si="67"/>
        <v>350000</v>
      </c>
      <c r="J94" s="132">
        <v>0</v>
      </c>
      <c r="K94" s="132">
        <f t="shared" si="68"/>
        <v>350000</v>
      </c>
      <c r="L94" s="132">
        <f t="shared" si="69"/>
        <v>350000</v>
      </c>
      <c r="M94" s="132">
        <v>0</v>
      </c>
      <c r="N94" s="132"/>
      <c r="O94" s="132">
        <v>350000</v>
      </c>
      <c r="P94" s="132"/>
      <c r="Q94" s="132"/>
      <c r="R94" s="132"/>
      <c r="S94" s="132">
        <f t="shared" si="70"/>
        <v>350000</v>
      </c>
    </row>
    <row r="95" spans="2:19" s="2" customFormat="1" ht="22.5" customHeight="1">
      <c r="B95" s="85">
        <f t="shared" si="48"/>
        <v>31</v>
      </c>
      <c r="C95" s="86" t="s">
        <v>59</v>
      </c>
      <c r="D95" s="167" t="s">
        <v>60</v>
      </c>
      <c r="E95" s="87" t="s">
        <v>38</v>
      </c>
      <c r="F95" s="88" t="s">
        <v>91</v>
      </c>
      <c r="G95" s="171" t="s">
        <v>92</v>
      </c>
      <c r="H95" s="63" t="s">
        <v>12</v>
      </c>
      <c r="I95" s="152">
        <f aca="true" t="shared" si="71" ref="I95:I96">K95</f>
        <v>700000</v>
      </c>
      <c r="J95" s="132">
        <v>0</v>
      </c>
      <c r="K95" s="132">
        <f aca="true" t="shared" si="72" ref="K95:K96">L95</f>
        <v>700000</v>
      </c>
      <c r="L95" s="132">
        <f aca="true" t="shared" si="73" ref="L95:L96">M95+O95+P95</f>
        <v>700000</v>
      </c>
      <c r="M95" s="132">
        <v>0</v>
      </c>
      <c r="N95" s="132"/>
      <c r="O95" s="132">
        <v>700000</v>
      </c>
      <c r="P95" s="132"/>
      <c r="Q95" s="132"/>
      <c r="R95" s="132"/>
      <c r="S95" s="132">
        <f t="shared" si="70"/>
        <v>700000</v>
      </c>
    </row>
    <row r="96" spans="2:19" s="2" customFormat="1" ht="18.75" customHeight="1">
      <c r="B96" s="90"/>
      <c r="C96" s="91"/>
      <c r="D96" s="167"/>
      <c r="E96" s="92"/>
      <c r="F96" s="88"/>
      <c r="G96" s="172"/>
      <c r="H96" s="63" t="s">
        <v>21</v>
      </c>
      <c r="I96" s="152">
        <f t="shared" si="71"/>
        <v>700000</v>
      </c>
      <c r="J96" s="132">
        <v>0</v>
      </c>
      <c r="K96" s="132">
        <f t="shared" si="72"/>
        <v>700000</v>
      </c>
      <c r="L96" s="132">
        <f t="shared" si="73"/>
        <v>700000</v>
      </c>
      <c r="M96" s="132">
        <v>0</v>
      </c>
      <c r="N96" s="132"/>
      <c r="O96" s="132">
        <v>700000</v>
      </c>
      <c r="P96" s="132"/>
      <c r="Q96" s="132"/>
      <c r="R96" s="132"/>
      <c r="S96" s="132">
        <f t="shared" si="70"/>
        <v>700000</v>
      </c>
    </row>
    <row r="97" spans="2:19" s="1" customFormat="1" ht="21.75" customHeight="1">
      <c r="B97" s="173"/>
      <c r="C97" s="174"/>
      <c r="D97" s="175"/>
      <c r="E97" s="175"/>
      <c r="F97" s="176" t="s">
        <v>93</v>
      </c>
      <c r="G97" s="177"/>
      <c r="H97" s="56" t="s">
        <v>12</v>
      </c>
      <c r="I97" s="145">
        <f>I99+I101+I103+I105+I107+I109+I111+I113+I115+I117+I119+I121+I123+I125+I127+I129+I131+I133+I135+I137+I139+I141+I143+I145+I147+I149+I151+I153+I155+I157+I159+I161+I163+I165+I167+I169</f>
        <v>2748500</v>
      </c>
      <c r="J97" s="145">
        <f aca="true" t="shared" si="74" ref="J97:Q97">J99+J101+J103+J105+J107+J109+J111+J113+J115+J117+J119+J121+J123+J125+J127+J129+J131+J133+J135+J137+J139+J141+J143+J145+J147+J149+J151+J153+J155+J157+J159+J161+J163+J165+J167+J169</f>
        <v>1750.6</v>
      </c>
      <c r="K97" s="145">
        <f t="shared" si="74"/>
        <v>2048500</v>
      </c>
      <c r="L97" s="145">
        <f t="shared" si="74"/>
        <v>2048500</v>
      </c>
      <c r="M97" s="145">
        <f t="shared" si="74"/>
        <v>0</v>
      </c>
      <c r="N97" s="145">
        <f t="shared" si="74"/>
        <v>0</v>
      </c>
      <c r="O97" s="145">
        <f t="shared" si="74"/>
        <v>2048500</v>
      </c>
      <c r="P97" s="145">
        <f t="shared" si="74"/>
        <v>0</v>
      </c>
      <c r="Q97" s="145">
        <f t="shared" si="74"/>
        <v>0</v>
      </c>
      <c r="R97" s="145" t="e">
        <f>R99+R101+R103+R105+R107+R109+R111+#REF!+R113+R115+R117+R119+#REF!+R121+R123+R125+R127+R129+R131+R133+R135+R137+R139+R141+R143+R145+R147+R149+R151+R153+R155+R157+R159+R161+R163+R165+R167+R169+#REF!</f>
        <v>#REF!</v>
      </c>
      <c r="S97" s="145" t="e">
        <f>S99+S101+S103+S105+S107+S109+S111+#REF!+S113+S115+S117+S119+#REF!+S121+S123+S125+S127+S129+S131+S133+S135+S137+S139+S141+S143+S145+S147+S149+S151+S153+S155+S157+S159+S161+S163+S165+S167+S169+#REF!</f>
        <v>#REF!</v>
      </c>
    </row>
    <row r="98" spans="2:19" s="1" customFormat="1" ht="15">
      <c r="B98" s="178"/>
      <c r="C98" s="179"/>
      <c r="D98" s="180"/>
      <c r="E98" s="180"/>
      <c r="F98" s="181"/>
      <c r="G98" s="182"/>
      <c r="H98" s="56" t="s">
        <v>21</v>
      </c>
      <c r="I98" s="145">
        <f>I100+I102+I104+I106+I108+I110+I112+I114+I116+I118+I120+I122+I124+I126+I128+I130+I132+I134+I136+I138+I140+I142+I144+I146+I148+I150+I152+I154+I156+I158+I160+I162+I164+I166+I168+I170</f>
        <v>2748500</v>
      </c>
      <c r="J98" s="145">
        <f aca="true" t="shared" si="75" ref="J98:Q98">J100+J102+J104+J106+J108+J110+J112+J114+J116+J118+J120+J122+J124+J126+J128+J130+J132+J134+J136+J138+J140+J142+J144+J146+J148+J150+J152+J154+J156+J158+J160+J162+J164+J166+J168+J170</f>
        <v>1750.6</v>
      </c>
      <c r="K98" s="145">
        <f t="shared" si="75"/>
        <v>2048500</v>
      </c>
      <c r="L98" s="145">
        <f t="shared" si="75"/>
        <v>2048500</v>
      </c>
      <c r="M98" s="145">
        <f t="shared" si="75"/>
        <v>0</v>
      </c>
      <c r="N98" s="145">
        <f t="shared" si="75"/>
        <v>0</v>
      </c>
      <c r="O98" s="145">
        <f t="shared" si="75"/>
        <v>2048500</v>
      </c>
      <c r="P98" s="145">
        <f t="shared" si="75"/>
        <v>0</v>
      </c>
      <c r="Q98" s="145">
        <f t="shared" si="75"/>
        <v>0</v>
      </c>
      <c r="R98" s="145" t="e">
        <f>R100+R102+R104+R106+R108+R110+R112+R114+R116+R118+R120+#REF!+R122+R124+R126+R128+R130+R132+R134+R136+R138+R140+R142+R144+R146+R148+R150+R152+R154+R156+R158+R160+R162+R164+R166+R168+R170+#REF!</f>
        <v>#REF!</v>
      </c>
      <c r="S98" s="145" t="e">
        <f>S100+S102+S104+S106+S108+S110+S112+S114+S116+S118+S120+#REF!+S122+S124+S126+S128+S130+S132+S134+S136+S138+S140+S142+S144+S146+S148+S150+S152+S154+S156+S158+S160+S162+S164+S166+S168+S170+#REF!</f>
        <v>#REF!</v>
      </c>
    </row>
    <row r="99" spans="2:19" s="5" customFormat="1" ht="16.5" customHeight="1">
      <c r="B99" s="183">
        <f>B95+1</f>
        <v>32</v>
      </c>
      <c r="C99" s="110" t="s">
        <v>59</v>
      </c>
      <c r="D99" s="123" t="s">
        <v>63</v>
      </c>
      <c r="E99" s="123" t="s">
        <v>66</v>
      </c>
      <c r="F99" s="124" t="s">
        <v>94</v>
      </c>
      <c r="G99" s="62" t="s">
        <v>40</v>
      </c>
      <c r="H99" s="63" t="s">
        <v>12</v>
      </c>
      <c r="I99" s="152">
        <v>8000</v>
      </c>
      <c r="J99" s="150"/>
      <c r="K99" s="150">
        <f>L99</f>
        <v>8000</v>
      </c>
      <c r="L99" s="132">
        <f aca="true" t="shared" si="76" ref="L99:L160">M99+O99+P99</f>
        <v>8000</v>
      </c>
      <c r="M99" s="150"/>
      <c r="N99" s="150"/>
      <c r="O99" s="150">
        <v>8000</v>
      </c>
      <c r="P99" s="150"/>
      <c r="Q99" s="150"/>
      <c r="R99" s="150"/>
      <c r="S99" s="150">
        <f aca="true" t="shared" si="77" ref="S99:S160">K99+R99</f>
        <v>8000</v>
      </c>
    </row>
    <row r="100" spans="2:19" s="5" customFormat="1" ht="23.25" customHeight="1">
      <c r="B100" s="184"/>
      <c r="C100" s="112"/>
      <c r="D100" s="125"/>
      <c r="E100" s="125"/>
      <c r="F100" s="126"/>
      <c r="G100" s="62"/>
      <c r="H100" s="63" t="s">
        <v>21</v>
      </c>
      <c r="I100" s="152">
        <v>8000</v>
      </c>
      <c r="J100" s="150"/>
      <c r="K100" s="150">
        <f>L100</f>
        <v>8000</v>
      </c>
      <c r="L100" s="132">
        <f t="shared" si="76"/>
        <v>8000</v>
      </c>
      <c r="M100" s="150"/>
      <c r="N100" s="150"/>
      <c r="O100" s="150">
        <v>8000</v>
      </c>
      <c r="P100" s="150"/>
      <c r="Q100" s="150"/>
      <c r="R100" s="150"/>
      <c r="S100" s="150">
        <f t="shared" si="77"/>
        <v>8000</v>
      </c>
    </row>
    <row r="101" spans="2:19" s="5" customFormat="1" ht="20.25" customHeight="1">
      <c r="B101" s="183">
        <f>B99+1</f>
        <v>33</v>
      </c>
      <c r="C101" s="110" t="s">
        <v>59</v>
      </c>
      <c r="D101" s="123" t="s">
        <v>63</v>
      </c>
      <c r="E101" s="123" t="s">
        <v>66</v>
      </c>
      <c r="F101" s="124" t="s">
        <v>95</v>
      </c>
      <c r="G101" s="62" t="s">
        <v>40</v>
      </c>
      <c r="H101" s="63" t="s">
        <v>12</v>
      </c>
      <c r="I101" s="152">
        <v>16000</v>
      </c>
      <c r="J101" s="150"/>
      <c r="K101" s="150">
        <v>16000</v>
      </c>
      <c r="L101" s="132">
        <f t="shared" si="76"/>
        <v>16000</v>
      </c>
      <c r="M101" s="150"/>
      <c r="N101" s="150"/>
      <c r="O101" s="150">
        <v>16000</v>
      </c>
      <c r="P101" s="150"/>
      <c r="Q101" s="150"/>
      <c r="R101" s="150"/>
      <c r="S101" s="150">
        <f t="shared" si="77"/>
        <v>16000</v>
      </c>
    </row>
    <row r="102" spans="2:19" s="5" customFormat="1" ht="21.95" customHeight="1">
      <c r="B102" s="184"/>
      <c r="C102" s="112"/>
      <c r="D102" s="125"/>
      <c r="E102" s="125"/>
      <c r="F102" s="126"/>
      <c r="G102" s="62"/>
      <c r="H102" s="63" t="s">
        <v>21</v>
      </c>
      <c r="I102" s="152">
        <v>16000</v>
      </c>
      <c r="J102" s="150"/>
      <c r="K102" s="150">
        <v>16000</v>
      </c>
      <c r="L102" s="132">
        <f t="shared" si="76"/>
        <v>16000</v>
      </c>
      <c r="M102" s="150"/>
      <c r="N102" s="150"/>
      <c r="O102" s="150">
        <v>16000</v>
      </c>
      <c r="P102" s="150"/>
      <c r="Q102" s="150"/>
      <c r="R102" s="150"/>
      <c r="S102" s="150">
        <f t="shared" si="77"/>
        <v>16000</v>
      </c>
    </row>
    <row r="103" spans="2:19" s="5" customFormat="1" ht="15" customHeight="1">
      <c r="B103" s="183">
        <f aca="true" t="shared" si="78" ref="B103:B161">B101+1</f>
        <v>34</v>
      </c>
      <c r="C103" s="110" t="s">
        <v>59</v>
      </c>
      <c r="D103" s="123" t="s">
        <v>63</v>
      </c>
      <c r="E103" s="123" t="s">
        <v>66</v>
      </c>
      <c r="F103" s="124" t="s">
        <v>96</v>
      </c>
      <c r="G103" s="62" t="s">
        <v>40</v>
      </c>
      <c r="H103" s="63" t="s">
        <v>12</v>
      </c>
      <c r="I103" s="153">
        <v>7500</v>
      </c>
      <c r="J103" s="150">
        <v>1750.6</v>
      </c>
      <c r="K103" s="150">
        <v>7500</v>
      </c>
      <c r="L103" s="132">
        <f t="shared" si="76"/>
        <v>7500</v>
      </c>
      <c r="M103" s="150"/>
      <c r="N103" s="150"/>
      <c r="O103" s="150">
        <v>7500</v>
      </c>
      <c r="P103" s="150"/>
      <c r="Q103" s="150"/>
      <c r="R103" s="150"/>
      <c r="S103" s="150">
        <f t="shared" si="77"/>
        <v>7500</v>
      </c>
    </row>
    <row r="104" spans="2:19" s="5" customFormat="1" ht="34" customHeight="1">
      <c r="B104" s="184"/>
      <c r="C104" s="112"/>
      <c r="D104" s="125"/>
      <c r="E104" s="125"/>
      <c r="F104" s="126"/>
      <c r="G104" s="62"/>
      <c r="H104" s="63" t="s">
        <v>21</v>
      </c>
      <c r="I104" s="153">
        <v>7500</v>
      </c>
      <c r="J104" s="150">
        <v>1750.6</v>
      </c>
      <c r="K104" s="150">
        <v>7500</v>
      </c>
      <c r="L104" s="132">
        <f t="shared" si="76"/>
        <v>7500</v>
      </c>
      <c r="M104" s="150"/>
      <c r="N104" s="150"/>
      <c r="O104" s="150">
        <v>7500</v>
      </c>
      <c r="P104" s="150"/>
      <c r="Q104" s="150"/>
      <c r="R104" s="150"/>
      <c r="S104" s="150">
        <f t="shared" si="77"/>
        <v>7500</v>
      </c>
    </row>
    <row r="105" spans="2:19" s="5" customFormat="1" ht="15">
      <c r="B105" s="183">
        <f t="shared" si="78"/>
        <v>35</v>
      </c>
      <c r="C105" s="110" t="s">
        <v>59</v>
      </c>
      <c r="D105" s="123" t="s">
        <v>63</v>
      </c>
      <c r="E105" s="123" t="s">
        <v>66</v>
      </c>
      <c r="F105" s="124" t="s">
        <v>97</v>
      </c>
      <c r="G105" s="62" t="s">
        <v>40</v>
      </c>
      <c r="H105" s="63" t="s">
        <v>12</v>
      </c>
      <c r="I105" s="152">
        <v>6500</v>
      </c>
      <c r="J105" s="150"/>
      <c r="K105" s="150">
        <v>6500</v>
      </c>
      <c r="L105" s="132">
        <f t="shared" si="76"/>
        <v>6500</v>
      </c>
      <c r="M105" s="150"/>
      <c r="N105" s="150"/>
      <c r="O105" s="150">
        <v>6500</v>
      </c>
      <c r="P105" s="150"/>
      <c r="Q105" s="150"/>
      <c r="R105" s="150"/>
      <c r="S105" s="150">
        <f t="shared" si="77"/>
        <v>6500</v>
      </c>
    </row>
    <row r="106" spans="2:19" s="5" customFormat="1" ht="36" customHeight="1">
      <c r="B106" s="184"/>
      <c r="C106" s="112"/>
      <c r="D106" s="125"/>
      <c r="E106" s="125"/>
      <c r="F106" s="126"/>
      <c r="G106" s="62"/>
      <c r="H106" s="63" t="s">
        <v>21</v>
      </c>
      <c r="I106" s="152">
        <v>6500</v>
      </c>
      <c r="J106" s="150"/>
      <c r="K106" s="150">
        <v>6500</v>
      </c>
      <c r="L106" s="132">
        <f t="shared" si="76"/>
        <v>6500</v>
      </c>
      <c r="M106" s="150"/>
      <c r="N106" s="150"/>
      <c r="O106" s="150">
        <v>6500</v>
      </c>
      <c r="P106" s="150"/>
      <c r="Q106" s="150"/>
      <c r="R106" s="150"/>
      <c r="S106" s="150">
        <f t="shared" si="77"/>
        <v>6500</v>
      </c>
    </row>
    <row r="107" spans="2:19" s="5" customFormat="1" ht="26.25" customHeight="1">
      <c r="B107" s="183">
        <f t="shared" si="78"/>
        <v>36</v>
      </c>
      <c r="C107" s="110" t="s">
        <v>59</v>
      </c>
      <c r="D107" s="123" t="s">
        <v>63</v>
      </c>
      <c r="E107" s="123" t="s">
        <v>66</v>
      </c>
      <c r="F107" s="124" t="s">
        <v>98</v>
      </c>
      <c r="G107" s="62" t="s">
        <v>40</v>
      </c>
      <c r="H107" s="63" t="s">
        <v>12</v>
      </c>
      <c r="I107" s="152">
        <v>6500</v>
      </c>
      <c r="J107" s="150"/>
      <c r="K107" s="150">
        <v>6500</v>
      </c>
      <c r="L107" s="132">
        <f t="shared" si="76"/>
        <v>6500</v>
      </c>
      <c r="M107" s="150"/>
      <c r="N107" s="150"/>
      <c r="O107" s="150">
        <v>6500</v>
      </c>
      <c r="P107" s="150"/>
      <c r="Q107" s="150"/>
      <c r="R107" s="150"/>
      <c r="S107" s="150">
        <f t="shared" si="77"/>
        <v>6500</v>
      </c>
    </row>
    <row r="108" spans="2:19" s="5" customFormat="1" ht="19.5" customHeight="1">
      <c r="B108" s="184"/>
      <c r="C108" s="112"/>
      <c r="D108" s="125"/>
      <c r="E108" s="125"/>
      <c r="F108" s="126"/>
      <c r="G108" s="62"/>
      <c r="H108" s="63" t="s">
        <v>21</v>
      </c>
      <c r="I108" s="152">
        <v>6500</v>
      </c>
      <c r="J108" s="150"/>
      <c r="K108" s="150">
        <v>6500</v>
      </c>
      <c r="L108" s="132">
        <f t="shared" si="76"/>
        <v>6500</v>
      </c>
      <c r="M108" s="150"/>
      <c r="N108" s="150"/>
      <c r="O108" s="150">
        <v>6500</v>
      </c>
      <c r="P108" s="150"/>
      <c r="Q108" s="150"/>
      <c r="R108" s="150"/>
      <c r="S108" s="150">
        <f t="shared" si="77"/>
        <v>6500</v>
      </c>
    </row>
    <row r="109" spans="2:19" s="1" customFormat="1" ht="29.25" customHeight="1">
      <c r="B109" s="183">
        <f t="shared" si="78"/>
        <v>37</v>
      </c>
      <c r="C109" s="86" t="s">
        <v>59</v>
      </c>
      <c r="D109" s="60" t="s">
        <v>63</v>
      </c>
      <c r="E109" s="60" t="s">
        <v>38</v>
      </c>
      <c r="F109" s="88" t="s">
        <v>99</v>
      </c>
      <c r="G109" s="62" t="s">
        <v>40</v>
      </c>
      <c r="H109" s="63" t="s">
        <v>12</v>
      </c>
      <c r="I109" s="149">
        <v>800000</v>
      </c>
      <c r="J109" s="132">
        <v>0</v>
      </c>
      <c r="K109" s="132">
        <f>L109</f>
        <v>100000</v>
      </c>
      <c r="L109" s="132">
        <f t="shared" si="76"/>
        <v>100000</v>
      </c>
      <c r="M109" s="132">
        <v>0</v>
      </c>
      <c r="N109" s="132"/>
      <c r="O109" s="150">
        <v>100000</v>
      </c>
      <c r="P109" s="132"/>
      <c r="Q109" s="132"/>
      <c r="R109" s="132"/>
      <c r="S109" s="150">
        <f t="shared" si="77"/>
        <v>100000</v>
      </c>
    </row>
    <row r="110" spans="2:19" s="1" customFormat="1" ht="30" customHeight="1">
      <c r="B110" s="184"/>
      <c r="C110" s="91"/>
      <c r="D110" s="66"/>
      <c r="E110" s="66"/>
      <c r="F110" s="88"/>
      <c r="G110" s="62"/>
      <c r="H110" s="63" t="s">
        <v>21</v>
      </c>
      <c r="I110" s="149">
        <v>800000</v>
      </c>
      <c r="J110" s="132">
        <v>0</v>
      </c>
      <c r="K110" s="132">
        <f>L110</f>
        <v>100000</v>
      </c>
      <c r="L110" s="132">
        <f t="shared" si="76"/>
        <v>100000</v>
      </c>
      <c r="M110" s="132">
        <v>0</v>
      </c>
      <c r="N110" s="132"/>
      <c r="O110" s="150">
        <v>100000</v>
      </c>
      <c r="P110" s="132"/>
      <c r="Q110" s="132"/>
      <c r="R110" s="132"/>
      <c r="S110" s="150">
        <f t="shared" si="77"/>
        <v>100000</v>
      </c>
    </row>
    <row r="111" spans="2:19" s="1" customFormat="1" ht="15">
      <c r="B111" s="183">
        <f t="shared" si="78"/>
        <v>38</v>
      </c>
      <c r="C111" s="86" t="s">
        <v>59</v>
      </c>
      <c r="D111" s="167" t="s">
        <v>63</v>
      </c>
      <c r="E111" s="167" t="s">
        <v>38</v>
      </c>
      <c r="F111" s="185" t="s">
        <v>100</v>
      </c>
      <c r="G111" s="169" t="s">
        <v>40</v>
      </c>
      <c r="H111" s="63" t="s">
        <v>12</v>
      </c>
      <c r="I111" s="188">
        <v>100000</v>
      </c>
      <c r="J111" s="188"/>
      <c r="K111" s="188">
        <f>L111</f>
        <v>100000</v>
      </c>
      <c r="L111" s="132">
        <f t="shared" si="76"/>
        <v>100000</v>
      </c>
      <c r="M111" s="188"/>
      <c r="N111" s="188"/>
      <c r="O111" s="188">
        <v>100000</v>
      </c>
      <c r="P111" s="188"/>
      <c r="Q111" s="188"/>
      <c r="R111" s="188"/>
      <c r="S111" s="150">
        <f t="shared" si="77"/>
        <v>100000</v>
      </c>
    </row>
    <row r="112" spans="2:19" s="1" customFormat="1" ht="23" customHeight="1">
      <c r="B112" s="184"/>
      <c r="C112" s="91"/>
      <c r="D112" s="167"/>
      <c r="E112" s="167"/>
      <c r="F112" s="186"/>
      <c r="G112" s="169"/>
      <c r="H112" s="63" t="s">
        <v>21</v>
      </c>
      <c r="I112" s="188">
        <v>100000</v>
      </c>
      <c r="J112" s="188"/>
      <c r="K112" s="188">
        <f>L112</f>
        <v>100000</v>
      </c>
      <c r="L112" s="132">
        <f t="shared" si="76"/>
        <v>100000</v>
      </c>
      <c r="M112" s="188"/>
      <c r="N112" s="188"/>
      <c r="O112" s="188">
        <v>100000</v>
      </c>
      <c r="P112" s="188"/>
      <c r="Q112" s="188"/>
      <c r="R112" s="188"/>
      <c r="S112" s="150">
        <f t="shared" si="77"/>
        <v>100000</v>
      </c>
    </row>
    <row r="113" spans="2:19" s="1" customFormat="1" ht="19.5" customHeight="1">
      <c r="B113" s="183">
        <f t="shared" si="78"/>
        <v>39</v>
      </c>
      <c r="C113" s="110" t="s">
        <v>59</v>
      </c>
      <c r="D113" s="167" t="s">
        <v>63</v>
      </c>
      <c r="E113" s="60" t="s">
        <v>38</v>
      </c>
      <c r="F113" s="187" t="s">
        <v>101</v>
      </c>
      <c r="G113" s="169" t="s">
        <v>40</v>
      </c>
      <c r="H113" s="63" t="s">
        <v>12</v>
      </c>
      <c r="I113" s="152">
        <v>240000</v>
      </c>
      <c r="J113" s="132"/>
      <c r="K113" s="132">
        <f aca="true" t="shared" si="79" ref="K113:K116">L113+Q113</f>
        <v>240000</v>
      </c>
      <c r="L113" s="132">
        <f t="shared" si="76"/>
        <v>240000</v>
      </c>
      <c r="M113" s="132">
        <v>0</v>
      </c>
      <c r="N113" s="132"/>
      <c r="O113" s="132">
        <v>240000</v>
      </c>
      <c r="P113" s="132"/>
      <c r="Q113" s="132"/>
      <c r="R113" s="132"/>
      <c r="S113" s="150">
        <f t="shared" si="77"/>
        <v>240000</v>
      </c>
    </row>
    <row r="114" spans="2:19" s="1" customFormat="1" ht="30" customHeight="1">
      <c r="B114" s="184"/>
      <c r="C114" s="112"/>
      <c r="D114" s="167"/>
      <c r="E114" s="66"/>
      <c r="F114" s="187"/>
      <c r="G114" s="169"/>
      <c r="H114" s="63" t="s">
        <v>21</v>
      </c>
      <c r="I114" s="152">
        <v>240000</v>
      </c>
      <c r="J114" s="132"/>
      <c r="K114" s="132">
        <f t="shared" si="79"/>
        <v>240000</v>
      </c>
      <c r="L114" s="132">
        <f t="shared" si="76"/>
        <v>240000</v>
      </c>
      <c r="M114" s="132">
        <v>0</v>
      </c>
      <c r="N114" s="132"/>
      <c r="O114" s="132">
        <v>240000</v>
      </c>
      <c r="P114" s="132"/>
      <c r="Q114" s="132"/>
      <c r="R114" s="132"/>
      <c r="S114" s="150">
        <f t="shared" si="77"/>
        <v>240000</v>
      </c>
    </row>
    <row r="115" spans="2:19" s="1" customFormat="1" ht="24" customHeight="1">
      <c r="B115" s="183">
        <f t="shared" si="78"/>
        <v>40</v>
      </c>
      <c r="C115" s="86" t="s">
        <v>59</v>
      </c>
      <c r="D115" s="123" t="s">
        <v>102</v>
      </c>
      <c r="E115" s="170" t="s">
        <v>38</v>
      </c>
      <c r="F115" s="88" t="s">
        <v>103</v>
      </c>
      <c r="G115" s="62" t="s">
        <v>104</v>
      </c>
      <c r="H115" s="63" t="s">
        <v>12</v>
      </c>
      <c r="I115" s="152">
        <f>K115</f>
        <v>25000</v>
      </c>
      <c r="J115" s="150"/>
      <c r="K115" s="132">
        <f t="shared" si="79"/>
        <v>25000</v>
      </c>
      <c r="L115" s="132">
        <f t="shared" si="76"/>
        <v>25000</v>
      </c>
      <c r="M115" s="150"/>
      <c r="N115" s="150"/>
      <c r="O115" s="132">
        <v>25000</v>
      </c>
      <c r="P115" s="150"/>
      <c r="Q115" s="150"/>
      <c r="R115" s="150"/>
      <c r="S115" s="150">
        <f t="shared" si="77"/>
        <v>25000</v>
      </c>
    </row>
    <row r="116" spans="2:19" s="1" customFormat="1" ht="44" customHeight="1">
      <c r="B116" s="184"/>
      <c r="C116" s="91"/>
      <c r="D116" s="125"/>
      <c r="E116" s="170"/>
      <c r="F116" s="88"/>
      <c r="G116" s="62"/>
      <c r="H116" s="63" t="s">
        <v>21</v>
      </c>
      <c r="I116" s="152">
        <f aca="true" t="shared" si="80" ref="I116:I117">K116</f>
        <v>25000</v>
      </c>
      <c r="J116" s="150"/>
      <c r="K116" s="132">
        <f t="shared" si="79"/>
        <v>25000</v>
      </c>
      <c r="L116" s="132">
        <f t="shared" si="76"/>
        <v>25000</v>
      </c>
      <c r="M116" s="150"/>
      <c r="N116" s="150"/>
      <c r="O116" s="132">
        <v>25000</v>
      </c>
      <c r="P116" s="150"/>
      <c r="Q116" s="150"/>
      <c r="R116" s="150"/>
      <c r="S116" s="150">
        <f t="shared" si="77"/>
        <v>25000</v>
      </c>
    </row>
    <row r="117" spans="2:19" s="1" customFormat="1" ht="24" customHeight="1">
      <c r="B117" s="183">
        <f t="shared" si="78"/>
        <v>41</v>
      </c>
      <c r="C117" s="86" t="s">
        <v>59</v>
      </c>
      <c r="D117" s="123" t="s">
        <v>102</v>
      </c>
      <c r="E117" s="170" t="s">
        <v>38</v>
      </c>
      <c r="F117" s="88" t="s">
        <v>105</v>
      </c>
      <c r="G117" s="62" t="s">
        <v>104</v>
      </c>
      <c r="H117" s="63" t="s">
        <v>12</v>
      </c>
      <c r="I117" s="152">
        <f t="shared" si="80"/>
        <v>3000</v>
      </c>
      <c r="J117" s="150"/>
      <c r="K117" s="132">
        <f aca="true" t="shared" si="81" ref="K117:K118">L117+Q117</f>
        <v>3000</v>
      </c>
      <c r="L117" s="132">
        <f aca="true" t="shared" si="82" ref="L117:L118">M117+O117+P117</f>
        <v>3000</v>
      </c>
      <c r="M117" s="150"/>
      <c r="N117" s="150"/>
      <c r="O117" s="132">
        <v>3000</v>
      </c>
      <c r="P117" s="150"/>
      <c r="Q117" s="150"/>
      <c r="R117" s="150"/>
      <c r="S117" s="150">
        <f aca="true" t="shared" si="83" ref="S117:S118">K117+R117</f>
        <v>3000</v>
      </c>
    </row>
    <row r="118" spans="2:19" s="1" customFormat="1" ht="30" customHeight="1">
      <c r="B118" s="184"/>
      <c r="C118" s="91"/>
      <c r="D118" s="125"/>
      <c r="E118" s="170"/>
      <c r="F118" s="88"/>
      <c r="G118" s="62"/>
      <c r="H118" s="63" t="s">
        <v>21</v>
      </c>
      <c r="I118" s="152">
        <f aca="true" t="shared" si="84" ref="I118:I119">K118</f>
        <v>3000</v>
      </c>
      <c r="J118" s="150"/>
      <c r="K118" s="132">
        <f t="shared" si="81"/>
        <v>3000</v>
      </c>
      <c r="L118" s="132">
        <f t="shared" si="82"/>
        <v>3000</v>
      </c>
      <c r="M118" s="150"/>
      <c r="N118" s="150"/>
      <c r="O118" s="132">
        <v>3000</v>
      </c>
      <c r="P118" s="150"/>
      <c r="Q118" s="150"/>
      <c r="R118" s="150"/>
      <c r="S118" s="150">
        <f t="shared" si="83"/>
        <v>3000</v>
      </c>
    </row>
    <row r="119" spans="2:19" s="1" customFormat="1" ht="24" customHeight="1">
      <c r="B119" s="183">
        <f t="shared" si="78"/>
        <v>42</v>
      </c>
      <c r="C119" s="86" t="s">
        <v>59</v>
      </c>
      <c r="D119" s="123" t="s">
        <v>102</v>
      </c>
      <c r="E119" s="170" t="s">
        <v>38</v>
      </c>
      <c r="F119" s="88" t="s">
        <v>106</v>
      </c>
      <c r="G119" s="62" t="s">
        <v>104</v>
      </c>
      <c r="H119" s="63" t="s">
        <v>12</v>
      </c>
      <c r="I119" s="152">
        <f t="shared" si="84"/>
        <v>52000</v>
      </c>
      <c r="J119" s="150"/>
      <c r="K119" s="132">
        <f aca="true" t="shared" si="85" ref="K119:K120">L119+Q119</f>
        <v>52000</v>
      </c>
      <c r="L119" s="132">
        <f aca="true" t="shared" si="86" ref="L119:L120">M119+O119+P119</f>
        <v>52000</v>
      </c>
      <c r="M119" s="150"/>
      <c r="N119" s="150"/>
      <c r="O119" s="132">
        <v>52000</v>
      </c>
      <c r="P119" s="150"/>
      <c r="Q119" s="150"/>
      <c r="R119" s="150"/>
      <c r="S119" s="150">
        <f aca="true" t="shared" si="87" ref="S119:S120">K119+R119</f>
        <v>52000</v>
      </c>
    </row>
    <row r="120" spans="2:19" s="1" customFormat="1" ht="35" customHeight="1">
      <c r="B120" s="184"/>
      <c r="C120" s="91"/>
      <c r="D120" s="125"/>
      <c r="E120" s="170"/>
      <c r="F120" s="88"/>
      <c r="G120" s="62"/>
      <c r="H120" s="63" t="s">
        <v>21</v>
      </c>
      <c r="I120" s="152">
        <f aca="true" t="shared" si="88" ref="I120">K120</f>
        <v>52000</v>
      </c>
      <c r="J120" s="150"/>
      <c r="K120" s="132">
        <f t="shared" si="85"/>
        <v>52000</v>
      </c>
      <c r="L120" s="132">
        <f t="shared" si="86"/>
        <v>52000</v>
      </c>
      <c r="M120" s="150"/>
      <c r="N120" s="150"/>
      <c r="O120" s="132">
        <v>52000</v>
      </c>
      <c r="P120" s="150"/>
      <c r="Q120" s="150"/>
      <c r="R120" s="150"/>
      <c r="S120" s="150">
        <f t="shared" si="87"/>
        <v>52000</v>
      </c>
    </row>
    <row r="121" spans="2:19" s="1" customFormat="1" ht="24" customHeight="1">
      <c r="B121" s="183">
        <f t="shared" si="78"/>
        <v>43</v>
      </c>
      <c r="C121" s="86" t="s">
        <v>59</v>
      </c>
      <c r="D121" s="123" t="s">
        <v>102</v>
      </c>
      <c r="E121" s="170" t="s">
        <v>38</v>
      </c>
      <c r="F121" s="88" t="s">
        <v>107</v>
      </c>
      <c r="G121" s="62" t="s">
        <v>108</v>
      </c>
      <c r="H121" s="63" t="s">
        <v>12</v>
      </c>
      <c r="I121" s="152">
        <f aca="true" t="shared" si="89" ref="I121:I124">K121</f>
        <v>30000</v>
      </c>
      <c r="J121" s="150"/>
      <c r="K121" s="132">
        <f aca="true" t="shared" si="90" ref="K121:K124">L121+Q121</f>
        <v>30000</v>
      </c>
      <c r="L121" s="132">
        <f aca="true" t="shared" si="91" ref="L121:L124">M121+O121+P121</f>
        <v>30000</v>
      </c>
      <c r="M121" s="150"/>
      <c r="N121" s="150"/>
      <c r="O121" s="150">
        <v>30000</v>
      </c>
      <c r="P121" s="150"/>
      <c r="Q121" s="150"/>
      <c r="R121" s="150"/>
      <c r="S121" s="150">
        <f aca="true" t="shared" si="92" ref="S121:S132">K121+R121</f>
        <v>30000</v>
      </c>
    </row>
    <row r="122" spans="2:19" s="1" customFormat="1" ht="30" customHeight="1">
      <c r="B122" s="184"/>
      <c r="C122" s="91"/>
      <c r="D122" s="125"/>
      <c r="E122" s="170"/>
      <c r="F122" s="88"/>
      <c r="G122" s="62"/>
      <c r="H122" s="63" t="s">
        <v>21</v>
      </c>
      <c r="I122" s="152">
        <f t="shared" si="89"/>
        <v>30000</v>
      </c>
      <c r="J122" s="150"/>
      <c r="K122" s="132">
        <f t="shared" si="90"/>
        <v>30000</v>
      </c>
      <c r="L122" s="132">
        <f t="shared" si="91"/>
        <v>30000</v>
      </c>
      <c r="M122" s="150"/>
      <c r="N122" s="150"/>
      <c r="O122" s="150">
        <v>30000</v>
      </c>
      <c r="P122" s="150"/>
      <c r="Q122" s="150"/>
      <c r="R122" s="150"/>
      <c r="S122" s="150">
        <f t="shared" si="92"/>
        <v>30000</v>
      </c>
    </row>
    <row r="123" spans="2:19" s="1" customFormat="1" ht="24" customHeight="1">
      <c r="B123" s="183">
        <f t="shared" si="78"/>
        <v>44</v>
      </c>
      <c r="C123" s="86" t="s">
        <v>59</v>
      </c>
      <c r="D123" s="123" t="s">
        <v>102</v>
      </c>
      <c r="E123" s="170" t="s">
        <v>38</v>
      </c>
      <c r="F123" s="88" t="s">
        <v>103</v>
      </c>
      <c r="G123" s="62" t="s">
        <v>108</v>
      </c>
      <c r="H123" s="63" t="s">
        <v>12</v>
      </c>
      <c r="I123" s="152">
        <f t="shared" si="89"/>
        <v>25000</v>
      </c>
      <c r="J123" s="150"/>
      <c r="K123" s="132">
        <f t="shared" si="90"/>
        <v>25000</v>
      </c>
      <c r="L123" s="132">
        <f t="shared" si="91"/>
        <v>25000</v>
      </c>
      <c r="M123" s="150"/>
      <c r="N123" s="150"/>
      <c r="O123" s="150">
        <v>25000</v>
      </c>
      <c r="P123" s="150"/>
      <c r="Q123" s="150"/>
      <c r="R123" s="150"/>
      <c r="S123" s="150">
        <f t="shared" si="92"/>
        <v>25000</v>
      </c>
    </row>
    <row r="124" spans="2:19" s="1" customFormat="1" ht="33" customHeight="1">
      <c r="B124" s="184"/>
      <c r="C124" s="91"/>
      <c r="D124" s="125"/>
      <c r="E124" s="170"/>
      <c r="F124" s="88"/>
      <c r="G124" s="62"/>
      <c r="H124" s="63" t="s">
        <v>21</v>
      </c>
      <c r="I124" s="152">
        <f t="shared" si="89"/>
        <v>25000</v>
      </c>
      <c r="J124" s="150"/>
      <c r="K124" s="132">
        <f t="shared" si="90"/>
        <v>25000</v>
      </c>
      <c r="L124" s="132">
        <f t="shared" si="91"/>
        <v>25000</v>
      </c>
      <c r="M124" s="150"/>
      <c r="N124" s="150"/>
      <c r="O124" s="150">
        <v>25000</v>
      </c>
      <c r="P124" s="150"/>
      <c r="Q124" s="150"/>
      <c r="R124" s="150"/>
      <c r="S124" s="150">
        <f t="shared" si="92"/>
        <v>25000</v>
      </c>
    </row>
    <row r="125" spans="2:19" s="1" customFormat="1" ht="24" customHeight="1">
      <c r="B125" s="183">
        <f t="shared" si="78"/>
        <v>45</v>
      </c>
      <c r="C125" s="86" t="s">
        <v>59</v>
      </c>
      <c r="D125" s="123" t="s">
        <v>102</v>
      </c>
      <c r="E125" s="170" t="s">
        <v>38</v>
      </c>
      <c r="F125" s="88" t="s">
        <v>109</v>
      </c>
      <c r="G125" s="62" t="s">
        <v>110</v>
      </c>
      <c r="H125" s="63" t="s">
        <v>12</v>
      </c>
      <c r="I125" s="152">
        <f aca="true" t="shared" si="93" ref="I125:I126">K125</f>
        <v>30000</v>
      </c>
      <c r="J125" s="150"/>
      <c r="K125" s="132">
        <f aca="true" t="shared" si="94" ref="K125:K126">L125+Q125</f>
        <v>30000</v>
      </c>
      <c r="L125" s="132">
        <f aca="true" t="shared" si="95" ref="L125:L126">M125+O125+P125</f>
        <v>30000</v>
      </c>
      <c r="M125" s="150"/>
      <c r="N125" s="150"/>
      <c r="O125" s="150">
        <v>30000</v>
      </c>
      <c r="P125" s="150"/>
      <c r="Q125" s="150"/>
      <c r="R125" s="150"/>
      <c r="S125" s="150">
        <f t="shared" si="92"/>
        <v>30000</v>
      </c>
    </row>
    <row r="126" spans="2:19" s="1" customFormat="1" ht="34" customHeight="1">
      <c r="B126" s="184"/>
      <c r="C126" s="91"/>
      <c r="D126" s="125"/>
      <c r="E126" s="170"/>
      <c r="F126" s="88"/>
      <c r="G126" s="62"/>
      <c r="H126" s="63" t="s">
        <v>21</v>
      </c>
      <c r="I126" s="152">
        <f t="shared" si="93"/>
        <v>30000</v>
      </c>
      <c r="J126" s="150"/>
      <c r="K126" s="132">
        <f t="shared" si="94"/>
        <v>30000</v>
      </c>
      <c r="L126" s="132">
        <f t="shared" si="95"/>
        <v>30000</v>
      </c>
      <c r="M126" s="150"/>
      <c r="N126" s="150"/>
      <c r="O126" s="150">
        <v>30000</v>
      </c>
      <c r="P126" s="150"/>
      <c r="Q126" s="150"/>
      <c r="R126" s="150"/>
      <c r="S126" s="150">
        <f t="shared" si="92"/>
        <v>30000</v>
      </c>
    </row>
    <row r="127" spans="2:19" s="1" customFormat="1" ht="24" customHeight="1">
      <c r="B127" s="183">
        <f t="shared" si="78"/>
        <v>46</v>
      </c>
      <c r="C127" s="86" t="s">
        <v>59</v>
      </c>
      <c r="D127" s="123" t="s">
        <v>102</v>
      </c>
      <c r="E127" s="170" t="s">
        <v>38</v>
      </c>
      <c r="F127" s="88" t="s">
        <v>105</v>
      </c>
      <c r="G127" s="62" t="s">
        <v>111</v>
      </c>
      <c r="H127" s="63" t="s">
        <v>12</v>
      </c>
      <c r="I127" s="152">
        <f aca="true" t="shared" si="96" ref="I127:I128">K127</f>
        <v>6000</v>
      </c>
      <c r="J127" s="150"/>
      <c r="K127" s="132">
        <f aca="true" t="shared" si="97" ref="K127:K128">L127+Q127</f>
        <v>6000</v>
      </c>
      <c r="L127" s="132">
        <f aca="true" t="shared" si="98" ref="L127:L128">M127+O127+P127</f>
        <v>6000</v>
      </c>
      <c r="M127" s="150"/>
      <c r="N127" s="150"/>
      <c r="O127" s="150">
        <v>6000</v>
      </c>
      <c r="P127" s="150"/>
      <c r="Q127" s="150"/>
      <c r="R127" s="150"/>
      <c r="S127" s="150">
        <f t="shared" si="92"/>
        <v>6000</v>
      </c>
    </row>
    <row r="128" spans="2:19" s="1" customFormat="1" ht="30" customHeight="1">
      <c r="B128" s="184"/>
      <c r="C128" s="91"/>
      <c r="D128" s="125"/>
      <c r="E128" s="170"/>
      <c r="F128" s="88"/>
      <c r="G128" s="62"/>
      <c r="H128" s="63" t="s">
        <v>21</v>
      </c>
      <c r="I128" s="152">
        <f t="shared" si="96"/>
        <v>6000</v>
      </c>
      <c r="J128" s="150"/>
      <c r="K128" s="132">
        <f t="shared" si="97"/>
        <v>6000</v>
      </c>
      <c r="L128" s="132">
        <f t="shared" si="98"/>
        <v>6000</v>
      </c>
      <c r="M128" s="150"/>
      <c r="N128" s="150"/>
      <c r="O128" s="150">
        <v>6000</v>
      </c>
      <c r="P128" s="150"/>
      <c r="Q128" s="150"/>
      <c r="R128" s="150"/>
      <c r="S128" s="150">
        <f t="shared" si="92"/>
        <v>6000</v>
      </c>
    </row>
    <row r="129" spans="2:19" s="1" customFormat="1" ht="24" customHeight="1">
      <c r="B129" s="183">
        <f t="shared" si="78"/>
        <v>47</v>
      </c>
      <c r="C129" s="86" t="s">
        <v>59</v>
      </c>
      <c r="D129" s="123" t="s">
        <v>102</v>
      </c>
      <c r="E129" s="170" t="s">
        <v>38</v>
      </c>
      <c r="F129" s="88" t="s">
        <v>112</v>
      </c>
      <c r="G129" s="62" t="s">
        <v>110</v>
      </c>
      <c r="H129" s="63" t="s">
        <v>12</v>
      </c>
      <c r="I129" s="152">
        <f aca="true" t="shared" si="99" ref="I129:I134">K129</f>
        <v>61000</v>
      </c>
      <c r="J129" s="150"/>
      <c r="K129" s="132">
        <f aca="true" t="shared" si="100" ref="K129:K132">L129+Q129</f>
        <v>61000</v>
      </c>
      <c r="L129" s="132">
        <f aca="true" t="shared" si="101" ref="L129:L132">M129+O129+P129</f>
        <v>61000</v>
      </c>
      <c r="M129" s="150"/>
      <c r="N129" s="150"/>
      <c r="O129" s="150">
        <v>61000</v>
      </c>
      <c r="P129" s="150"/>
      <c r="Q129" s="150"/>
      <c r="R129" s="150"/>
      <c r="S129" s="150">
        <f t="shared" si="92"/>
        <v>61000</v>
      </c>
    </row>
    <row r="130" spans="2:19" s="1" customFormat="1" ht="30" customHeight="1">
      <c r="B130" s="184"/>
      <c r="C130" s="91"/>
      <c r="D130" s="125"/>
      <c r="E130" s="170"/>
      <c r="F130" s="88"/>
      <c r="G130" s="62"/>
      <c r="H130" s="63" t="s">
        <v>21</v>
      </c>
      <c r="I130" s="152">
        <f t="shared" si="99"/>
        <v>61000</v>
      </c>
      <c r="J130" s="150"/>
      <c r="K130" s="132">
        <f t="shared" si="100"/>
        <v>61000</v>
      </c>
      <c r="L130" s="132">
        <f t="shared" si="101"/>
        <v>61000</v>
      </c>
      <c r="M130" s="150"/>
      <c r="N130" s="150"/>
      <c r="O130" s="150">
        <v>61000</v>
      </c>
      <c r="P130" s="150"/>
      <c r="Q130" s="150"/>
      <c r="R130" s="150"/>
      <c r="S130" s="150">
        <f t="shared" si="92"/>
        <v>61000</v>
      </c>
    </row>
    <row r="131" spans="2:19" s="2" customFormat="1" ht="21" customHeight="1">
      <c r="B131" s="183">
        <f t="shared" si="78"/>
        <v>48</v>
      </c>
      <c r="C131" s="86" t="s">
        <v>59</v>
      </c>
      <c r="D131" s="167" t="s">
        <v>75</v>
      </c>
      <c r="E131" s="167" t="s">
        <v>38</v>
      </c>
      <c r="F131" s="111" t="s">
        <v>113</v>
      </c>
      <c r="G131" s="169" t="s">
        <v>77</v>
      </c>
      <c r="H131" s="63" t="s">
        <v>12</v>
      </c>
      <c r="I131" s="152">
        <f t="shared" si="99"/>
        <v>170000</v>
      </c>
      <c r="J131" s="188"/>
      <c r="K131" s="132">
        <f t="shared" si="100"/>
        <v>170000</v>
      </c>
      <c r="L131" s="132">
        <f t="shared" si="101"/>
        <v>170000</v>
      </c>
      <c r="M131" s="188"/>
      <c r="N131" s="188"/>
      <c r="O131" s="188">
        <v>170000</v>
      </c>
      <c r="P131" s="188"/>
      <c r="Q131" s="188"/>
      <c r="R131" s="188"/>
      <c r="S131" s="150">
        <f t="shared" si="92"/>
        <v>170000</v>
      </c>
    </row>
    <row r="132" spans="2:19" s="2" customFormat="1" ht="36" customHeight="1">
      <c r="B132" s="184"/>
      <c r="C132" s="91"/>
      <c r="D132" s="167"/>
      <c r="E132" s="167"/>
      <c r="F132" s="113"/>
      <c r="G132" s="169"/>
      <c r="H132" s="63" t="s">
        <v>21</v>
      </c>
      <c r="I132" s="152">
        <f t="shared" si="99"/>
        <v>170000</v>
      </c>
      <c r="J132" s="188"/>
      <c r="K132" s="132">
        <f t="shared" si="100"/>
        <v>170000</v>
      </c>
      <c r="L132" s="132">
        <f t="shared" si="101"/>
        <v>170000</v>
      </c>
      <c r="M132" s="188"/>
      <c r="N132" s="188"/>
      <c r="O132" s="188">
        <v>170000</v>
      </c>
      <c r="P132" s="188"/>
      <c r="Q132" s="188"/>
      <c r="R132" s="188"/>
      <c r="S132" s="150">
        <f t="shared" si="92"/>
        <v>170000</v>
      </c>
    </row>
    <row r="133" spans="2:19" s="2" customFormat="1" ht="21.75" customHeight="1">
      <c r="B133" s="183">
        <f t="shared" si="78"/>
        <v>49</v>
      </c>
      <c r="C133" s="86" t="s">
        <v>59</v>
      </c>
      <c r="D133" s="167" t="s">
        <v>75</v>
      </c>
      <c r="E133" s="167" t="s">
        <v>38</v>
      </c>
      <c r="F133" s="111" t="s">
        <v>114</v>
      </c>
      <c r="G133" s="169" t="s">
        <v>77</v>
      </c>
      <c r="H133" s="63" t="s">
        <v>12</v>
      </c>
      <c r="I133" s="152">
        <f t="shared" si="99"/>
        <v>250000</v>
      </c>
      <c r="J133" s="188"/>
      <c r="K133" s="132">
        <f aca="true" t="shared" si="102" ref="K133:K134">L133+Q133</f>
        <v>250000</v>
      </c>
      <c r="L133" s="132">
        <f aca="true" t="shared" si="103" ref="L133:L134">M133+O133+P133</f>
        <v>250000</v>
      </c>
      <c r="M133" s="188"/>
      <c r="N133" s="188"/>
      <c r="O133" s="188">
        <v>250000</v>
      </c>
      <c r="P133" s="188"/>
      <c r="Q133" s="188"/>
      <c r="R133" s="188"/>
      <c r="S133" s="150">
        <f aca="true" t="shared" si="104" ref="S133:S134">K133+R133</f>
        <v>250000</v>
      </c>
    </row>
    <row r="134" spans="2:19" s="2" customFormat="1" ht="32" customHeight="1">
      <c r="B134" s="184"/>
      <c r="C134" s="91"/>
      <c r="D134" s="167"/>
      <c r="E134" s="167"/>
      <c r="F134" s="113"/>
      <c r="G134" s="169"/>
      <c r="H134" s="63" t="s">
        <v>21</v>
      </c>
      <c r="I134" s="152">
        <f t="shared" si="99"/>
        <v>250000</v>
      </c>
      <c r="J134" s="188"/>
      <c r="K134" s="132">
        <f t="shared" si="102"/>
        <v>250000</v>
      </c>
      <c r="L134" s="132">
        <f t="shared" si="103"/>
        <v>250000</v>
      </c>
      <c r="M134" s="188"/>
      <c r="N134" s="188"/>
      <c r="O134" s="188">
        <v>250000</v>
      </c>
      <c r="P134" s="188"/>
      <c r="Q134" s="188"/>
      <c r="R134" s="188"/>
      <c r="S134" s="150">
        <f t="shared" si="104"/>
        <v>250000</v>
      </c>
    </row>
    <row r="135" spans="2:19" s="2" customFormat="1" ht="21.75" customHeight="1">
      <c r="B135" s="183">
        <f t="shared" si="78"/>
        <v>50</v>
      </c>
      <c r="C135" s="86" t="s">
        <v>59</v>
      </c>
      <c r="D135" s="167" t="s">
        <v>75</v>
      </c>
      <c r="E135" s="167" t="s">
        <v>38</v>
      </c>
      <c r="F135" s="111" t="s">
        <v>115</v>
      </c>
      <c r="G135" s="169" t="s">
        <v>116</v>
      </c>
      <c r="H135" s="63" t="s">
        <v>12</v>
      </c>
      <c r="I135" s="152">
        <f aca="true" t="shared" si="105" ref="I135:I136">K135</f>
        <v>40000</v>
      </c>
      <c r="J135" s="188"/>
      <c r="K135" s="132">
        <f aca="true" t="shared" si="106" ref="K135:K136">L135+Q135</f>
        <v>40000</v>
      </c>
      <c r="L135" s="132">
        <f aca="true" t="shared" si="107" ref="L135:L136">M135+O135+P135</f>
        <v>40000</v>
      </c>
      <c r="M135" s="188"/>
      <c r="N135" s="188"/>
      <c r="O135" s="188">
        <v>40000</v>
      </c>
      <c r="P135" s="188"/>
      <c r="Q135" s="188"/>
      <c r="R135" s="188"/>
      <c r="S135" s="150">
        <f aca="true" t="shared" si="108" ref="S135:S136">K135+R135</f>
        <v>40000</v>
      </c>
    </row>
    <row r="136" spans="2:19" s="2" customFormat="1" ht="36" customHeight="1">
      <c r="B136" s="184"/>
      <c r="C136" s="91"/>
      <c r="D136" s="167"/>
      <c r="E136" s="167"/>
      <c r="F136" s="113"/>
      <c r="G136" s="169"/>
      <c r="H136" s="63" t="s">
        <v>21</v>
      </c>
      <c r="I136" s="152">
        <f t="shared" si="105"/>
        <v>40000</v>
      </c>
      <c r="J136" s="188"/>
      <c r="K136" s="132">
        <f t="shared" si="106"/>
        <v>40000</v>
      </c>
      <c r="L136" s="132">
        <f t="shared" si="107"/>
        <v>40000</v>
      </c>
      <c r="M136" s="188"/>
      <c r="N136" s="188"/>
      <c r="O136" s="188">
        <v>40000</v>
      </c>
      <c r="P136" s="188"/>
      <c r="Q136" s="188"/>
      <c r="R136" s="188"/>
      <c r="S136" s="150">
        <f t="shared" si="108"/>
        <v>40000</v>
      </c>
    </row>
    <row r="137" spans="2:19" s="2" customFormat="1" ht="21.75" customHeight="1">
      <c r="B137" s="183">
        <f t="shared" si="78"/>
        <v>51</v>
      </c>
      <c r="C137" s="86" t="s">
        <v>59</v>
      </c>
      <c r="D137" s="167" t="s">
        <v>75</v>
      </c>
      <c r="E137" s="167" t="s">
        <v>38</v>
      </c>
      <c r="F137" s="111" t="s">
        <v>117</v>
      </c>
      <c r="G137" s="169" t="s">
        <v>116</v>
      </c>
      <c r="H137" s="63" t="s">
        <v>12</v>
      </c>
      <c r="I137" s="152">
        <f aca="true" t="shared" si="109" ref="I137:I138">K137</f>
        <v>10000</v>
      </c>
      <c r="J137" s="188"/>
      <c r="K137" s="132">
        <f aca="true" t="shared" si="110" ref="K137:K138">L137+Q137</f>
        <v>10000</v>
      </c>
      <c r="L137" s="132">
        <f aca="true" t="shared" si="111" ref="L137:L138">M137+O137+P137</f>
        <v>10000</v>
      </c>
      <c r="M137" s="188"/>
      <c r="N137" s="188"/>
      <c r="O137" s="188">
        <v>10000</v>
      </c>
      <c r="P137" s="188"/>
      <c r="Q137" s="188"/>
      <c r="R137" s="188"/>
      <c r="S137" s="150">
        <f aca="true" t="shared" si="112" ref="S137:S138">K137+R137</f>
        <v>10000</v>
      </c>
    </row>
    <row r="138" spans="2:19" s="2" customFormat="1" ht="40" customHeight="1">
      <c r="B138" s="184"/>
      <c r="C138" s="91"/>
      <c r="D138" s="167"/>
      <c r="E138" s="167"/>
      <c r="F138" s="113"/>
      <c r="G138" s="169"/>
      <c r="H138" s="63" t="s">
        <v>21</v>
      </c>
      <c r="I138" s="152">
        <f t="shared" si="109"/>
        <v>10000</v>
      </c>
      <c r="J138" s="188"/>
      <c r="K138" s="132">
        <f t="shared" si="110"/>
        <v>10000</v>
      </c>
      <c r="L138" s="132">
        <f t="shared" si="111"/>
        <v>10000</v>
      </c>
      <c r="M138" s="188"/>
      <c r="N138" s="188"/>
      <c r="O138" s="188">
        <v>10000</v>
      </c>
      <c r="P138" s="188"/>
      <c r="Q138" s="188"/>
      <c r="R138" s="188"/>
      <c r="S138" s="150">
        <f t="shared" si="112"/>
        <v>10000</v>
      </c>
    </row>
    <row r="139" spans="2:19" s="2" customFormat="1" ht="21.75" customHeight="1">
      <c r="B139" s="183">
        <f t="shared" si="78"/>
        <v>52</v>
      </c>
      <c r="C139" s="86" t="s">
        <v>59</v>
      </c>
      <c r="D139" s="167" t="s">
        <v>75</v>
      </c>
      <c r="E139" s="167" t="s">
        <v>38</v>
      </c>
      <c r="F139" s="111" t="s">
        <v>118</v>
      </c>
      <c r="G139" s="169" t="s">
        <v>116</v>
      </c>
      <c r="H139" s="63" t="s">
        <v>12</v>
      </c>
      <c r="I139" s="152">
        <f aca="true" t="shared" si="113" ref="I139:I140">K139</f>
        <v>10000</v>
      </c>
      <c r="J139" s="188"/>
      <c r="K139" s="132">
        <f aca="true" t="shared" si="114" ref="K139:K140">L139+Q139</f>
        <v>10000</v>
      </c>
      <c r="L139" s="132">
        <f aca="true" t="shared" si="115" ref="L139:L140">M139+O139+P139</f>
        <v>10000</v>
      </c>
      <c r="M139" s="188"/>
      <c r="N139" s="188"/>
      <c r="O139" s="188">
        <v>10000</v>
      </c>
      <c r="P139" s="188"/>
      <c r="Q139" s="188"/>
      <c r="R139" s="188"/>
      <c r="S139" s="150">
        <f aca="true" t="shared" si="116" ref="S139:S140">K139+R139</f>
        <v>10000</v>
      </c>
    </row>
    <row r="140" spans="2:19" s="2" customFormat="1" ht="34" customHeight="1">
      <c r="B140" s="184"/>
      <c r="C140" s="91"/>
      <c r="D140" s="167"/>
      <c r="E140" s="167"/>
      <c r="F140" s="113"/>
      <c r="G140" s="169"/>
      <c r="H140" s="63" t="s">
        <v>21</v>
      </c>
      <c r="I140" s="152">
        <f t="shared" si="113"/>
        <v>10000</v>
      </c>
      <c r="J140" s="188"/>
      <c r="K140" s="132">
        <f t="shared" si="114"/>
        <v>10000</v>
      </c>
      <c r="L140" s="132">
        <f t="shared" si="115"/>
        <v>10000</v>
      </c>
      <c r="M140" s="188"/>
      <c r="N140" s="188"/>
      <c r="O140" s="188">
        <v>10000</v>
      </c>
      <c r="P140" s="188"/>
      <c r="Q140" s="188"/>
      <c r="R140" s="188"/>
      <c r="S140" s="150">
        <f t="shared" si="116"/>
        <v>10000</v>
      </c>
    </row>
    <row r="141" spans="2:19" s="2" customFormat="1" ht="21.75" customHeight="1">
      <c r="B141" s="183">
        <f t="shared" si="78"/>
        <v>53</v>
      </c>
      <c r="C141" s="86" t="s">
        <v>59</v>
      </c>
      <c r="D141" s="167" t="s">
        <v>75</v>
      </c>
      <c r="E141" s="167" t="s">
        <v>38</v>
      </c>
      <c r="F141" s="111" t="s">
        <v>119</v>
      </c>
      <c r="G141" s="169" t="s">
        <v>116</v>
      </c>
      <c r="H141" s="63" t="s">
        <v>12</v>
      </c>
      <c r="I141" s="152">
        <f aca="true" t="shared" si="117" ref="I141:I154">K141</f>
        <v>25000</v>
      </c>
      <c r="J141" s="188"/>
      <c r="K141" s="132">
        <f aca="true" t="shared" si="118" ref="K141:K146">L141+Q141</f>
        <v>25000</v>
      </c>
      <c r="L141" s="132">
        <f aca="true" t="shared" si="119" ref="L141:L146">M141+O141+P141</f>
        <v>25000</v>
      </c>
      <c r="M141" s="188"/>
      <c r="N141" s="188"/>
      <c r="O141" s="188">
        <v>25000</v>
      </c>
      <c r="P141" s="188"/>
      <c r="Q141" s="188"/>
      <c r="R141" s="188"/>
      <c r="S141" s="150">
        <f aca="true" t="shared" si="120" ref="S141:S146">K141+R141</f>
        <v>25000</v>
      </c>
    </row>
    <row r="142" spans="2:19" s="2" customFormat="1" ht="36" customHeight="1">
      <c r="B142" s="184"/>
      <c r="C142" s="91"/>
      <c r="D142" s="167"/>
      <c r="E142" s="167"/>
      <c r="F142" s="113"/>
      <c r="G142" s="169"/>
      <c r="H142" s="63" t="s">
        <v>21</v>
      </c>
      <c r="I142" s="152">
        <f t="shared" si="117"/>
        <v>25000</v>
      </c>
      <c r="J142" s="188"/>
      <c r="K142" s="132">
        <f t="shared" si="118"/>
        <v>25000</v>
      </c>
      <c r="L142" s="132">
        <f t="shared" si="119"/>
        <v>25000</v>
      </c>
      <c r="M142" s="188"/>
      <c r="N142" s="188"/>
      <c r="O142" s="188">
        <v>25000</v>
      </c>
      <c r="P142" s="188"/>
      <c r="Q142" s="188"/>
      <c r="R142" s="188"/>
      <c r="S142" s="150">
        <f t="shared" si="120"/>
        <v>25000</v>
      </c>
    </row>
    <row r="143" spans="2:19" s="2" customFormat="1" ht="21.75" customHeight="1">
      <c r="B143" s="183">
        <f t="shared" si="78"/>
        <v>54</v>
      </c>
      <c r="C143" s="86" t="s">
        <v>59</v>
      </c>
      <c r="D143" s="123" t="s">
        <v>60</v>
      </c>
      <c r="E143" s="170" t="s">
        <v>38</v>
      </c>
      <c r="F143" s="103" t="s">
        <v>120</v>
      </c>
      <c r="G143" s="89" t="s">
        <v>79</v>
      </c>
      <c r="H143" s="63" t="s">
        <v>12</v>
      </c>
      <c r="I143" s="152">
        <f t="shared" si="117"/>
        <v>50000</v>
      </c>
      <c r="J143" s="150"/>
      <c r="K143" s="132">
        <f t="shared" si="118"/>
        <v>50000</v>
      </c>
      <c r="L143" s="132">
        <f t="shared" si="119"/>
        <v>50000</v>
      </c>
      <c r="M143" s="150"/>
      <c r="N143" s="150"/>
      <c r="O143" s="150">
        <v>50000</v>
      </c>
      <c r="P143" s="150"/>
      <c r="Q143" s="150"/>
      <c r="R143" s="150"/>
      <c r="S143" s="150">
        <f t="shared" si="120"/>
        <v>50000</v>
      </c>
    </row>
    <row r="144" spans="2:19" s="2" customFormat="1" ht="19" customHeight="1">
      <c r="B144" s="184"/>
      <c r="C144" s="91"/>
      <c r="D144" s="125"/>
      <c r="E144" s="170"/>
      <c r="F144" s="107"/>
      <c r="G144" s="89"/>
      <c r="H144" s="63" t="s">
        <v>21</v>
      </c>
      <c r="I144" s="152">
        <f t="shared" si="117"/>
        <v>50000</v>
      </c>
      <c r="J144" s="150"/>
      <c r="K144" s="132">
        <f t="shared" si="118"/>
        <v>50000</v>
      </c>
      <c r="L144" s="132">
        <f t="shared" si="119"/>
        <v>50000</v>
      </c>
      <c r="M144" s="150"/>
      <c r="N144" s="150"/>
      <c r="O144" s="150">
        <v>50000</v>
      </c>
      <c r="P144" s="150"/>
      <c r="Q144" s="150"/>
      <c r="R144" s="150"/>
      <c r="S144" s="150">
        <f t="shared" si="120"/>
        <v>50000</v>
      </c>
    </row>
    <row r="145" spans="2:19" s="2" customFormat="1" ht="21.75" customHeight="1">
      <c r="B145" s="183">
        <f t="shared" si="78"/>
        <v>55</v>
      </c>
      <c r="C145" s="86" t="s">
        <v>59</v>
      </c>
      <c r="D145" s="123" t="s">
        <v>60</v>
      </c>
      <c r="E145" s="170" t="s">
        <v>38</v>
      </c>
      <c r="F145" s="103" t="s">
        <v>121</v>
      </c>
      <c r="G145" s="89" t="s">
        <v>79</v>
      </c>
      <c r="H145" s="63" t="s">
        <v>12</v>
      </c>
      <c r="I145" s="152">
        <f aca="true" t="shared" si="121" ref="I145:I148">K145</f>
        <v>50000</v>
      </c>
      <c r="J145" s="150"/>
      <c r="K145" s="132">
        <f t="shared" si="118"/>
        <v>50000</v>
      </c>
      <c r="L145" s="132">
        <f t="shared" si="119"/>
        <v>50000</v>
      </c>
      <c r="M145" s="150"/>
      <c r="N145" s="150"/>
      <c r="O145" s="150">
        <v>50000</v>
      </c>
      <c r="P145" s="150"/>
      <c r="Q145" s="150"/>
      <c r="R145" s="150"/>
      <c r="S145" s="150">
        <f t="shared" si="120"/>
        <v>50000</v>
      </c>
    </row>
    <row r="146" spans="2:19" s="2" customFormat="1" ht="18" customHeight="1">
      <c r="B146" s="184"/>
      <c r="C146" s="91"/>
      <c r="D146" s="125"/>
      <c r="E146" s="170"/>
      <c r="F146" s="107"/>
      <c r="G146" s="89"/>
      <c r="H146" s="63" t="s">
        <v>21</v>
      </c>
      <c r="I146" s="152">
        <f t="shared" si="121"/>
        <v>50000</v>
      </c>
      <c r="J146" s="150"/>
      <c r="K146" s="132">
        <f t="shared" si="118"/>
        <v>50000</v>
      </c>
      <c r="L146" s="132">
        <f t="shared" si="119"/>
        <v>50000</v>
      </c>
      <c r="M146" s="150"/>
      <c r="N146" s="150"/>
      <c r="O146" s="150">
        <v>50000</v>
      </c>
      <c r="P146" s="150"/>
      <c r="Q146" s="150"/>
      <c r="R146" s="150"/>
      <c r="S146" s="150">
        <f t="shared" si="120"/>
        <v>50000</v>
      </c>
    </row>
    <row r="147" spans="2:19" s="2" customFormat="1" ht="15">
      <c r="B147" s="183">
        <f t="shared" si="78"/>
        <v>56</v>
      </c>
      <c r="C147" s="86" t="s">
        <v>59</v>
      </c>
      <c r="D147" s="189" t="s">
        <v>60</v>
      </c>
      <c r="E147" s="167" t="s">
        <v>38</v>
      </c>
      <c r="F147" s="111" t="s">
        <v>122</v>
      </c>
      <c r="G147" s="169" t="s">
        <v>82</v>
      </c>
      <c r="H147" s="63" t="s">
        <v>12</v>
      </c>
      <c r="I147" s="152">
        <f t="shared" si="121"/>
        <v>50000</v>
      </c>
      <c r="J147" s="188"/>
      <c r="K147" s="132">
        <f aca="true" t="shared" si="122" ref="K147:K148">L147+Q147</f>
        <v>50000</v>
      </c>
      <c r="L147" s="132">
        <f aca="true" t="shared" si="123" ref="L147:L148">M147+O147+P147</f>
        <v>50000</v>
      </c>
      <c r="M147" s="188"/>
      <c r="N147" s="188"/>
      <c r="O147" s="188">
        <v>50000</v>
      </c>
      <c r="P147" s="188"/>
      <c r="Q147" s="188"/>
      <c r="R147" s="188"/>
      <c r="S147" s="150">
        <f aca="true" t="shared" si="124" ref="S147:S148">K147+R147</f>
        <v>50000</v>
      </c>
    </row>
    <row r="148" spans="2:19" s="2" customFormat="1" ht="15">
      <c r="B148" s="184"/>
      <c r="C148" s="91"/>
      <c r="D148" s="190"/>
      <c r="E148" s="167"/>
      <c r="F148" s="113"/>
      <c r="G148" s="169"/>
      <c r="H148" s="63" t="s">
        <v>21</v>
      </c>
      <c r="I148" s="152">
        <f t="shared" si="121"/>
        <v>50000</v>
      </c>
      <c r="J148" s="188"/>
      <c r="K148" s="132">
        <f t="shared" si="122"/>
        <v>50000</v>
      </c>
      <c r="L148" s="132">
        <f t="shared" si="123"/>
        <v>50000</v>
      </c>
      <c r="M148" s="188"/>
      <c r="N148" s="188"/>
      <c r="O148" s="188">
        <v>50000</v>
      </c>
      <c r="P148" s="188"/>
      <c r="Q148" s="188"/>
      <c r="R148" s="188"/>
      <c r="S148" s="150">
        <f t="shared" si="124"/>
        <v>50000</v>
      </c>
    </row>
    <row r="149" spans="2:19" s="2" customFormat="1" ht="15">
      <c r="B149" s="183">
        <f t="shared" si="78"/>
        <v>57</v>
      </c>
      <c r="C149" s="86" t="s">
        <v>59</v>
      </c>
      <c r="D149" s="189" t="s">
        <v>60</v>
      </c>
      <c r="E149" s="167" t="s">
        <v>38</v>
      </c>
      <c r="F149" s="111" t="s">
        <v>123</v>
      </c>
      <c r="G149" s="169" t="s">
        <v>82</v>
      </c>
      <c r="H149" s="63" t="s">
        <v>12</v>
      </c>
      <c r="I149" s="152">
        <f aca="true" t="shared" si="125" ref="I149:I150">K149</f>
        <v>10000</v>
      </c>
      <c r="J149" s="188"/>
      <c r="K149" s="132">
        <f aca="true" t="shared" si="126" ref="K149:K150">L149+Q149</f>
        <v>10000</v>
      </c>
      <c r="L149" s="132">
        <f aca="true" t="shared" si="127" ref="L149:L150">M149+O149+P149</f>
        <v>10000</v>
      </c>
      <c r="M149" s="188"/>
      <c r="N149" s="188"/>
      <c r="O149" s="188">
        <v>10000</v>
      </c>
      <c r="P149" s="188"/>
      <c r="Q149" s="188"/>
      <c r="R149" s="188"/>
      <c r="S149" s="150">
        <f aca="true" t="shared" si="128" ref="S149:S150">K149+R149</f>
        <v>10000</v>
      </c>
    </row>
    <row r="150" spans="2:19" s="2" customFormat="1" ht="27" customHeight="1">
      <c r="B150" s="184"/>
      <c r="C150" s="91"/>
      <c r="D150" s="190"/>
      <c r="E150" s="167"/>
      <c r="F150" s="113"/>
      <c r="G150" s="169"/>
      <c r="H150" s="63" t="s">
        <v>21</v>
      </c>
      <c r="I150" s="152">
        <f t="shared" si="125"/>
        <v>10000</v>
      </c>
      <c r="J150" s="188"/>
      <c r="K150" s="132">
        <f t="shared" si="126"/>
        <v>10000</v>
      </c>
      <c r="L150" s="132">
        <f t="shared" si="127"/>
        <v>10000</v>
      </c>
      <c r="M150" s="188"/>
      <c r="N150" s="188"/>
      <c r="O150" s="188">
        <v>10000</v>
      </c>
      <c r="P150" s="188"/>
      <c r="Q150" s="188"/>
      <c r="R150" s="188"/>
      <c r="S150" s="150">
        <f t="shared" si="128"/>
        <v>10000</v>
      </c>
    </row>
    <row r="151" spans="2:19" s="2" customFormat="1" ht="15">
      <c r="B151" s="183">
        <f t="shared" si="78"/>
        <v>58</v>
      </c>
      <c r="C151" s="86" t="s">
        <v>59</v>
      </c>
      <c r="D151" s="189" t="s">
        <v>60</v>
      </c>
      <c r="E151" s="167" t="s">
        <v>38</v>
      </c>
      <c r="F151" s="111" t="s">
        <v>124</v>
      </c>
      <c r="G151" s="169" t="s">
        <v>82</v>
      </c>
      <c r="H151" s="63" t="s">
        <v>12</v>
      </c>
      <c r="I151" s="152">
        <f aca="true" t="shared" si="129" ref="I151:I152">K151</f>
        <v>35000</v>
      </c>
      <c r="J151" s="188"/>
      <c r="K151" s="132">
        <f aca="true" t="shared" si="130" ref="K151:K152">L151+Q151</f>
        <v>35000</v>
      </c>
      <c r="L151" s="132">
        <f aca="true" t="shared" si="131" ref="L151:L152">M151+O151+P151</f>
        <v>35000</v>
      </c>
      <c r="M151" s="188"/>
      <c r="N151" s="188"/>
      <c r="O151" s="188">
        <v>35000</v>
      </c>
      <c r="P151" s="188"/>
      <c r="Q151" s="188"/>
      <c r="R151" s="188"/>
      <c r="S151" s="150">
        <f aca="true" t="shared" si="132" ref="S151:S152">K151+R151</f>
        <v>35000</v>
      </c>
    </row>
    <row r="152" spans="2:19" s="2" customFormat="1" ht="15">
      <c r="B152" s="184"/>
      <c r="C152" s="91"/>
      <c r="D152" s="190"/>
      <c r="E152" s="167"/>
      <c r="F152" s="113"/>
      <c r="G152" s="169"/>
      <c r="H152" s="63" t="s">
        <v>21</v>
      </c>
      <c r="I152" s="152">
        <f t="shared" si="129"/>
        <v>35000</v>
      </c>
      <c r="J152" s="188"/>
      <c r="K152" s="132">
        <f t="shared" si="130"/>
        <v>35000</v>
      </c>
      <c r="L152" s="132">
        <f t="shared" si="131"/>
        <v>35000</v>
      </c>
      <c r="M152" s="188"/>
      <c r="N152" s="188"/>
      <c r="O152" s="188">
        <v>35000</v>
      </c>
      <c r="P152" s="188"/>
      <c r="Q152" s="188"/>
      <c r="R152" s="188"/>
      <c r="S152" s="150">
        <f t="shared" si="132"/>
        <v>35000</v>
      </c>
    </row>
    <row r="153" spans="2:19" s="2" customFormat="1" ht="15">
      <c r="B153" s="183">
        <f t="shared" si="78"/>
        <v>59</v>
      </c>
      <c r="C153" s="86" t="s">
        <v>59</v>
      </c>
      <c r="D153" s="189" t="s">
        <v>60</v>
      </c>
      <c r="E153" s="167" t="s">
        <v>38</v>
      </c>
      <c r="F153" s="111" t="s">
        <v>125</v>
      </c>
      <c r="G153" s="169" t="s">
        <v>82</v>
      </c>
      <c r="H153" s="63" t="s">
        <v>12</v>
      </c>
      <c r="I153" s="152">
        <f t="shared" si="117"/>
        <v>17000</v>
      </c>
      <c r="J153" s="188"/>
      <c r="K153" s="132">
        <f aca="true" t="shared" si="133" ref="K153:K160">L153+Q153</f>
        <v>17000</v>
      </c>
      <c r="L153" s="132">
        <f t="shared" si="76"/>
        <v>17000</v>
      </c>
      <c r="M153" s="188"/>
      <c r="N153" s="188"/>
      <c r="O153" s="188">
        <v>17000</v>
      </c>
      <c r="P153" s="188"/>
      <c r="Q153" s="188"/>
      <c r="R153" s="188"/>
      <c r="S153" s="150">
        <f t="shared" si="77"/>
        <v>17000</v>
      </c>
    </row>
    <row r="154" spans="2:19" s="2" customFormat="1" ht="15">
      <c r="B154" s="184"/>
      <c r="C154" s="91"/>
      <c r="D154" s="190"/>
      <c r="E154" s="167"/>
      <c r="F154" s="113"/>
      <c r="G154" s="169"/>
      <c r="H154" s="63" t="s">
        <v>21</v>
      </c>
      <c r="I154" s="152">
        <f t="shared" si="117"/>
        <v>17000</v>
      </c>
      <c r="J154" s="188"/>
      <c r="K154" s="132">
        <f t="shared" si="133"/>
        <v>17000</v>
      </c>
      <c r="L154" s="132">
        <f t="shared" si="76"/>
        <v>17000</v>
      </c>
      <c r="M154" s="188"/>
      <c r="N154" s="188"/>
      <c r="O154" s="188">
        <v>17000</v>
      </c>
      <c r="P154" s="188"/>
      <c r="Q154" s="188"/>
      <c r="R154" s="188"/>
      <c r="S154" s="150">
        <f t="shared" si="77"/>
        <v>17000</v>
      </c>
    </row>
    <row r="155" spans="2:19" s="2" customFormat="1" ht="15">
      <c r="B155" s="183">
        <f t="shared" si="78"/>
        <v>60</v>
      </c>
      <c r="C155" s="86" t="s">
        <v>59</v>
      </c>
      <c r="D155" s="189" t="s">
        <v>60</v>
      </c>
      <c r="E155" s="167" t="s">
        <v>38</v>
      </c>
      <c r="F155" s="111" t="s">
        <v>126</v>
      </c>
      <c r="G155" s="169" t="s">
        <v>82</v>
      </c>
      <c r="H155" s="63" t="s">
        <v>12</v>
      </c>
      <c r="I155" s="152">
        <f aca="true" t="shared" si="134" ref="I155:I156">K155</f>
        <v>50000</v>
      </c>
      <c r="J155" s="188"/>
      <c r="K155" s="132">
        <f aca="true" t="shared" si="135" ref="K155:K156">L155+Q155</f>
        <v>50000</v>
      </c>
      <c r="L155" s="132">
        <f aca="true" t="shared" si="136" ref="L155:L156">M155+O155+P155</f>
        <v>50000</v>
      </c>
      <c r="M155" s="188"/>
      <c r="N155" s="188"/>
      <c r="O155" s="188">
        <v>50000</v>
      </c>
      <c r="P155" s="188"/>
      <c r="Q155" s="188"/>
      <c r="R155" s="188"/>
      <c r="S155" s="150">
        <f aca="true" t="shared" si="137" ref="S155:S156">K155+R155</f>
        <v>50000</v>
      </c>
    </row>
    <row r="156" spans="2:19" s="2" customFormat="1" ht="15">
      <c r="B156" s="184"/>
      <c r="C156" s="91"/>
      <c r="D156" s="190"/>
      <c r="E156" s="167"/>
      <c r="F156" s="113"/>
      <c r="G156" s="169"/>
      <c r="H156" s="63" t="s">
        <v>21</v>
      </c>
      <c r="I156" s="152">
        <f t="shared" si="134"/>
        <v>50000</v>
      </c>
      <c r="J156" s="188"/>
      <c r="K156" s="132">
        <f t="shared" si="135"/>
        <v>50000</v>
      </c>
      <c r="L156" s="132">
        <f t="shared" si="136"/>
        <v>50000</v>
      </c>
      <c r="M156" s="188"/>
      <c r="N156" s="188"/>
      <c r="O156" s="188">
        <v>50000</v>
      </c>
      <c r="P156" s="188"/>
      <c r="Q156" s="188"/>
      <c r="R156" s="188"/>
      <c r="S156" s="150">
        <f t="shared" si="137"/>
        <v>50000</v>
      </c>
    </row>
    <row r="157" spans="2:19" s="2" customFormat="1" ht="15">
      <c r="B157" s="183">
        <f t="shared" si="78"/>
        <v>61</v>
      </c>
      <c r="C157" s="86" t="s">
        <v>59</v>
      </c>
      <c r="D157" s="189" t="s">
        <v>60</v>
      </c>
      <c r="E157" s="167" t="s">
        <v>38</v>
      </c>
      <c r="F157" s="111" t="s">
        <v>127</v>
      </c>
      <c r="G157" s="169" t="s">
        <v>82</v>
      </c>
      <c r="H157" s="63" t="s">
        <v>12</v>
      </c>
      <c r="I157" s="152">
        <f aca="true" t="shared" si="138" ref="I157:I160">K157</f>
        <v>50000</v>
      </c>
      <c r="J157" s="188"/>
      <c r="K157" s="132">
        <f aca="true" t="shared" si="139" ref="K157:K158">L157+Q157</f>
        <v>50000</v>
      </c>
      <c r="L157" s="132">
        <f aca="true" t="shared" si="140" ref="L157:L158">M157+O157+P157</f>
        <v>50000</v>
      </c>
      <c r="M157" s="188"/>
      <c r="N157" s="188"/>
      <c r="O157" s="188">
        <v>50000</v>
      </c>
      <c r="P157" s="188"/>
      <c r="Q157" s="188"/>
      <c r="R157" s="188"/>
      <c r="S157" s="150">
        <f aca="true" t="shared" si="141" ref="S157:S158">K157+R157</f>
        <v>50000</v>
      </c>
    </row>
    <row r="158" spans="2:19" s="2" customFormat="1" ht="15">
      <c r="B158" s="184"/>
      <c r="C158" s="91"/>
      <c r="D158" s="190"/>
      <c r="E158" s="167"/>
      <c r="F158" s="113"/>
      <c r="G158" s="169"/>
      <c r="H158" s="63" t="s">
        <v>21</v>
      </c>
      <c r="I158" s="152">
        <f t="shared" si="138"/>
        <v>50000</v>
      </c>
      <c r="J158" s="188"/>
      <c r="K158" s="132">
        <f t="shared" si="139"/>
        <v>50000</v>
      </c>
      <c r="L158" s="132">
        <f t="shared" si="140"/>
        <v>50000</v>
      </c>
      <c r="M158" s="188"/>
      <c r="N158" s="188"/>
      <c r="O158" s="188">
        <v>50000</v>
      </c>
      <c r="P158" s="188"/>
      <c r="Q158" s="188"/>
      <c r="R158" s="188"/>
      <c r="S158" s="150">
        <f t="shared" si="141"/>
        <v>50000</v>
      </c>
    </row>
    <row r="159" spans="2:19" s="2" customFormat="1" ht="18" customHeight="1">
      <c r="B159" s="183">
        <f t="shared" si="78"/>
        <v>62</v>
      </c>
      <c r="C159" s="86" t="s">
        <v>59</v>
      </c>
      <c r="D159" s="123" t="s">
        <v>60</v>
      </c>
      <c r="E159" s="170" t="s">
        <v>38</v>
      </c>
      <c r="F159" s="88" t="s">
        <v>128</v>
      </c>
      <c r="G159" s="169" t="s">
        <v>86</v>
      </c>
      <c r="H159" s="63" t="s">
        <v>12</v>
      </c>
      <c r="I159" s="152">
        <f t="shared" si="138"/>
        <v>300000</v>
      </c>
      <c r="J159" s="150"/>
      <c r="K159" s="132">
        <f t="shared" si="133"/>
        <v>300000</v>
      </c>
      <c r="L159" s="132">
        <f t="shared" si="76"/>
        <v>300000</v>
      </c>
      <c r="M159" s="150"/>
      <c r="N159" s="150"/>
      <c r="O159" s="150">
        <v>300000</v>
      </c>
      <c r="P159" s="150"/>
      <c r="Q159" s="150"/>
      <c r="R159" s="150">
        <v>0</v>
      </c>
      <c r="S159" s="150">
        <f t="shared" si="77"/>
        <v>300000</v>
      </c>
    </row>
    <row r="160" spans="2:19" s="2" customFormat="1" ht="27" customHeight="1">
      <c r="B160" s="184"/>
      <c r="C160" s="91"/>
      <c r="D160" s="125"/>
      <c r="E160" s="170"/>
      <c r="F160" s="88"/>
      <c r="G160" s="169"/>
      <c r="H160" s="63" t="s">
        <v>21</v>
      </c>
      <c r="I160" s="152">
        <f t="shared" si="138"/>
        <v>300000</v>
      </c>
      <c r="J160" s="150"/>
      <c r="K160" s="132">
        <f t="shared" si="133"/>
        <v>300000</v>
      </c>
      <c r="L160" s="132">
        <f t="shared" si="76"/>
        <v>300000</v>
      </c>
      <c r="M160" s="150"/>
      <c r="N160" s="150"/>
      <c r="O160" s="150">
        <v>300000</v>
      </c>
      <c r="P160" s="150"/>
      <c r="Q160" s="150"/>
      <c r="R160" s="150">
        <v>0</v>
      </c>
      <c r="S160" s="150">
        <f t="shared" si="77"/>
        <v>300000</v>
      </c>
    </row>
    <row r="161" spans="2:19" s="2" customFormat="1" ht="18" customHeight="1">
      <c r="B161" s="183">
        <f t="shared" si="78"/>
        <v>63</v>
      </c>
      <c r="C161" s="86" t="s">
        <v>59</v>
      </c>
      <c r="D161" s="123" t="s">
        <v>60</v>
      </c>
      <c r="E161" s="170" t="s">
        <v>38</v>
      </c>
      <c r="F161" s="88" t="s">
        <v>129</v>
      </c>
      <c r="G161" s="169" t="s">
        <v>86</v>
      </c>
      <c r="H161" s="63" t="s">
        <v>12</v>
      </c>
      <c r="I161" s="152">
        <f aca="true" t="shared" si="142" ref="I161:I162">K161</f>
        <v>25000</v>
      </c>
      <c r="J161" s="150"/>
      <c r="K161" s="132">
        <f aca="true" t="shared" si="143" ref="K161:K162">L161+Q161</f>
        <v>25000</v>
      </c>
      <c r="L161" s="132">
        <f aca="true" t="shared" si="144" ref="L161:L162">M161+O161+P161</f>
        <v>25000</v>
      </c>
      <c r="M161" s="150"/>
      <c r="N161" s="150"/>
      <c r="O161" s="150">
        <v>25000</v>
      </c>
      <c r="P161" s="150"/>
      <c r="Q161" s="150"/>
      <c r="R161" s="150">
        <v>0</v>
      </c>
      <c r="S161" s="150">
        <f aca="true" t="shared" si="145" ref="S161:S162">K161+R161</f>
        <v>25000</v>
      </c>
    </row>
    <row r="162" spans="2:19" s="2" customFormat="1" ht="20.25" customHeight="1">
      <c r="B162" s="184"/>
      <c r="C162" s="91"/>
      <c r="D162" s="125"/>
      <c r="E162" s="170"/>
      <c r="F162" s="88"/>
      <c r="G162" s="169"/>
      <c r="H162" s="63" t="s">
        <v>21</v>
      </c>
      <c r="I162" s="152">
        <f t="shared" si="142"/>
        <v>25000</v>
      </c>
      <c r="J162" s="150"/>
      <c r="K162" s="132">
        <f t="shared" si="143"/>
        <v>25000</v>
      </c>
      <c r="L162" s="132">
        <f t="shared" si="144"/>
        <v>25000</v>
      </c>
      <c r="M162" s="150"/>
      <c r="N162" s="150"/>
      <c r="O162" s="150">
        <v>25000</v>
      </c>
      <c r="P162" s="150"/>
      <c r="Q162" s="150"/>
      <c r="R162" s="150">
        <v>0</v>
      </c>
      <c r="S162" s="150">
        <f t="shared" si="145"/>
        <v>25000</v>
      </c>
    </row>
    <row r="163" spans="2:19" s="2" customFormat="1" ht="18" customHeight="1">
      <c r="B163" s="183">
        <f aca="true" t="shared" si="146" ref="B163:B169">B161+1</f>
        <v>64</v>
      </c>
      <c r="C163" s="86" t="s">
        <v>59</v>
      </c>
      <c r="D163" s="123" t="s">
        <v>60</v>
      </c>
      <c r="E163" s="170" t="s">
        <v>38</v>
      </c>
      <c r="F163" s="88" t="s">
        <v>130</v>
      </c>
      <c r="G163" s="169" t="s">
        <v>86</v>
      </c>
      <c r="H163" s="63" t="s">
        <v>12</v>
      </c>
      <c r="I163" s="152">
        <f aca="true" t="shared" si="147" ref="I163:I164">K163</f>
        <v>36000</v>
      </c>
      <c r="J163" s="150"/>
      <c r="K163" s="132">
        <f aca="true" t="shared" si="148" ref="K163:K164">L163+Q163</f>
        <v>36000</v>
      </c>
      <c r="L163" s="132">
        <f aca="true" t="shared" si="149" ref="L163:L164">M163+O163+P163</f>
        <v>36000</v>
      </c>
      <c r="M163" s="150"/>
      <c r="N163" s="150"/>
      <c r="O163" s="150">
        <v>36000</v>
      </c>
      <c r="P163" s="150"/>
      <c r="Q163" s="150"/>
      <c r="R163" s="150">
        <v>0</v>
      </c>
      <c r="S163" s="150">
        <f aca="true" t="shared" si="150" ref="S163:S164">K163+R163</f>
        <v>36000</v>
      </c>
    </row>
    <row r="164" spans="2:19" s="2" customFormat="1" ht="20.25" customHeight="1">
      <c r="B164" s="184"/>
      <c r="C164" s="91"/>
      <c r="D164" s="125"/>
      <c r="E164" s="170"/>
      <c r="F164" s="88"/>
      <c r="G164" s="169"/>
      <c r="H164" s="63" t="s">
        <v>21</v>
      </c>
      <c r="I164" s="152">
        <f t="shared" si="147"/>
        <v>36000</v>
      </c>
      <c r="J164" s="150"/>
      <c r="K164" s="132">
        <f t="shared" si="148"/>
        <v>36000</v>
      </c>
      <c r="L164" s="132">
        <f t="shared" si="149"/>
        <v>36000</v>
      </c>
      <c r="M164" s="150"/>
      <c r="N164" s="150"/>
      <c r="O164" s="150">
        <v>36000</v>
      </c>
      <c r="P164" s="150"/>
      <c r="Q164" s="150"/>
      <c r="R164" s="150">
        <v>0</v>
      </c>
      <c r="S164" s="150">
        <f t="shared" si="150"/>
        <v>36000</v>
      </c>
    </row>
    <row r="165" spans="2:19" s="2" customFormat="1" ht="18" customHeight="1">
      <c r="B165" s="183">
        <f t="shared" si="146"/>
        <v>65</v>
      </c>
      <c r="C165" s="86" t="s">
        <v>59</v>
      </c>
      <c r="D165" s="123" t="s">
        <v>60</v>
      </c>
      <c r="E165" s="170" t="s">
        <v>38</v>
      </c>
      <c r="F165" s="88" t="s">
        <v>131</v>
      </c>
      <c r="G165" s="169" t="s">
        <v>86</v>
      </c>
      <c r="H165" s="63" t="s">
        <v>12</v>
      </c>
      <c r="I165" s="152">
        <f aca="true" t="shared" si="151" ref="I165:I166">K165</f>
        <v>92000</v>
      </c>
      <c r="J165" s="150"/>
      <c r="K165" s="132">
        <f aca="true" t="shared" si="152" ref="K165:K166">L165+Q165</f>
        <v>92000</v>
      </c>
      <c r="L165" s="132">
        <f aca="true" t="shared" si="153" ref="L165:L166">M165+O165+P165</f>
        <v>92000</v>
      </c>
      <c r="M165" s="150"/>
      <c r="N165" s="150"/>
      <c r="O165" s="150">
        <v>92000</v>
      </c>
      <c r="P165" s="150"/>
      <c r="Q165" s="150"/>
      <c r="R165" s="150">
        <v>0</v>
      </c>
      <c r="S165" s="150">
        <f aca="true" t="shared" si="154" ref="S165:S166">K165+R165</f>
        <v>92000</v>
      </c>
    </row>
    <row r="166" spans="2:19" s="2" customFormat="1" ht="20.25" customHeight="1">
      <c r="B166" s="184"/>
      <c r="C166" s="91"/>
      <c r="D166" s="125"/>
      <c r="E166" s="170"/>
      <c r="F166" s="88"/>
      <c r="G166" s="169"/>
      <c r="H166" s="63" t="s">
        <v>21</v>
      </c>
      <c r="I166" s="152">
        <f t="shared" si="151"/>
        <v>92000</v>
      </c>
      <c r="J166" s="150"/>
      <c r="K166" s="132">
        <f t="shared" si="152"/>
        <v>92000</v>
      </c>
      <c r="L166" s="132">
        <f t="shared" si="153"/>
        <v>92000</v>
      </c>
      <c r="M166" s="150"/>
      <c r="N166" s="150"/>
      <c r="O166" s="150">
        <v>92000</v>
      </c>
      <c r="P166" s="150"/>
      <c r="Q166" s="150"/>
      <c r="R166" s="150">
        <v>0</v>
      </c>
      <c r="S166" s="150">
        <f t="shared" si="154"/>
        <v>92000</v>
      </c>
    </row>
    <row r="167" spans="2:19" s="2" customFormat="1" ht="18" customHeight="1">
      <c r="B167" s="183">
        <f t="shared" si="146"/>
        <v>66</v>
      </c>
      <c r="C167" s="86" t="s">
        <v>59</v>
      </c>
      <c r="D167" s="123" t="s">
        <v>60</v>
      </c>
      <c r="E167" s="170" t="s">
        <v>38</v>
      </c>
      <c r="F167" s="88" t="s">
        <v>132</v>
      </c>
      <c r="G167" s="169" t="s">
        <v>86</v>
      </c>
      <c r="H167" s="63" t="s">
        <v>12</v>
      </c>
      <c r="I167" s="152">
        <f aca="true" t="shared" si="155" ref="I167:I170">K167</f>
        <v>12000</v>
      </c>
      <c r="J167" s="150"/>
      <c r="K167" s="132">
        <f aca="true" t="shared" si="156" ref="K167:K168">L167+Q167</f>
        <v>12000</v>
      </c>
      <c r="L167" s="132">
        <f aca="true" t="shared" si="157" ref="L167:L170">M167+O167+P167</f>
        <v>12000</v>
      </c>
      <c r="M167" s="150"/>
      <c r="N167" s="150"/>
      <c r="O167" s="150">
        <v>12000</v>
      </c>
      <c r="P167" s="150"/>
      <c r="Q167" s="150"/>
      <c r="R167" s="150">
        <v>0</v>
      </c>
      <c r="S167" s="150">
        <f aca="true" t="shared" si="158" ref="S167:S170">K167+R167</f>
        <v>12000</v>
      </c>
    </row>
    <row r="168" spans="2:19" s="2" customFormat="1" ht="20.25" customHeight="1">
      <c r="B168" s="184"/>
      <c r="C168" s="91"/>
      <c r="D168" s="125"/>
      <c r="E168" s="170"/>
      <c r="F168" s="88"/>
      <c r="G168" s="169"/>
      <c r="H168" s="63" t="s">
        <v>21</v>
      </c>
      <c r="I168" s="152">
        <f t="shared" si="155"/>
        <v>12000</v>
      </c>
      <c r="J168" s="150"/>
      <c r="K168" s="132">
        <f t="shared" si="156"/>
        <v>12000</v>
      </c>
      <c r="L168" s="132">
        <f t="shared" si="157"/>
        <v>12000</v>
      </c>
      <c r="M168" s="150"/>
      <c r="N168" s="150"/>
      <c r="O168" s="150">
        <v>12000</v>
      </c>
      <c r="P168" s="150"/>
      <c r="Q168" s="150"/>
      <c r="R168" s="150">
        <v>0</v>
      </c>
      <c r="S168" s="150">
        <f t="shared" si="158"/>
        <v>12000</v>
      </c>
    </row>
    <row r="169" spans="2:19" s="2" customFormat="1" ht="15">
      <c r="B169" s="183">
        <f t="shared" si="146"/>
        <v>67</v>
      </c>
      <c r="C169" s="86" t="s">
        <v>59</v>
      </c>
      <c r="D169" s="167" t="s">
        <v>60</v>
      </c>
      <c r="E169" s="87" t="s">
        <v>38</v>
      </c>
      <c r="F169" s="88" t="s">
        <v>133</v>
      </c>
      <c r="G169" s="171" t="s">
        <v>90</v>
      </c>
      <c r="H169" s="63" t="s">
        <v>12</v>
      </c>
      <c r="I169" s="152">
        <f t="shared" si="155"/>
        <v>50000</v>
      </c>
      <c r="J169" s="132">
        <v>0</v>
      </c>
      <c r="K169" s="132">
        <f aca="true" t="shared" si="159" ref="K169:K170">L169</f>
        <v>50000</v>
      </c>
      <c r="L169" s="132">
        <f t="shared" si="157"/>
        <v>50000</v>
      </c>
      <c r="M169" s="132">
        <v>0</v>
      </c>
      <c r="N169" s="132"/>
      <c r="O169" s="132">
        <v>50000</v>
      </c>
      <c r="P169" s="132"/>
      <c r="Q169" s="132"/>
      <c r="R169" s="132"/>
      <c r="S169" s="132">
        <f t="shared" si="158"/>
        <v>50000</v>
      </c>
    </row>
    <row r="170" spans="2:19" s="2" customFormat="1" ht="15">
      <c r="B170" s="184"/>
      <c r="C170" s="91"/>
      <c r="D170" s="167"/>
      <c r="E170" s="92"/>
      <c r="F170" s="88"/>
      <c r="G170" s="172"/>
      <c r="H170" s="63" t="s">
        <v>21</v>
      </c>
      <c r="I170" s="152">
        <f t="shared" si="155"/>
        <v>50000</v>
      </c>
      <c r="J170" s="132">
        <v>0</v>
      </c>
      <c r="K170" s="132">
        <f t="shared" si="159"/>
        <v>50000</v>
      </c>
      <c r="L170" s="132">
        <f t="shared" si="157"/>
        <v>50000</v>
      </c>
      <c r="M170" s="132">
        <v>0</v>
      </c>
      <c r="N170" s="132"/>
      <c r="O170" s="132">
        <v>50000</v>
      </c>
      <c r="P170" s="132"/>
      <c r="Q170" s="132"/>
      <c r="R170" s="132"/>
      <c r="S170" s="132">
        <f t="shared" si="158"/>
        <v>50000</v>
      </c>
    </row>
    <row r="171" spans="2:22" s="1" customFormat="1" ht="15" customHeight="1">
      <c r="B171" s="68" t="s">
        <v>134</v>
      </c>
      <c r="C171" s="69"/>
      <c r="D171" s="70"/>
      <c r="E171" s="70"/>
      <c r="F171" s="70"/>
      <c r="G171" s="71"/>
      <c r="H171" s="72" t="s">
        <v>12</v>
      </c>
      <c r="I171" s="151">
        <f>I173+I181+I195</f>
        <v>15229191</v>
      </c>
      <c r="J171" s="151">
        <f aca="true" t="shared" si="160" ref="J171:S171">J173+J181+J195</f>
        <v>172327.87</v>
      </c>
      <c r="K171" s="151">
        <f t="shared" si="160"/>
        <v>14303200</v>
      </c>
      <c r="L171" s="151">
        <f t="shared" si="160"/>
        <v>14303200</v>
      </c>
      <c r="M171" s="151">
        <f t="shared" si="160"/>
        <v>1500000</v>
      </c>
      <c r="N171" s="151">
        <f t="shared" si="160"/>
        <v>0</v>
      </c>
      <c r="O171" s="151">
        <f t="shared" si="160"/>
        <v>12803200</v>
      </c>
      <c r="P171" s="151">
        <f t="shared" si="160"/>
        <v>0</v>
      </c>
      <c r="Q171" s="151">
        <f t="shared" si="160"/>
        <v>0</v>
      </c>
      <c r="R171" s="151" t="e">
        <f t="shared" si="160"/>
        <v>#REF!</v>
      </c>
      <c r="S171" s="151" t="e">
        <f t="shared" si="160"/>
        <v>#REF!</v>
      </c>
      <c r="U171" s="225"/>
      <c r="V171" s="2"/>
    </row>
    <row r="172" spans="2:22" s="1" customFormat="1" ht="15">
      <c r="B172" s="73"/>
      <c r="C172" s="74"/>
      <c r="D172" s="75"/>
      <c r="E172" s="75"/>
      <c r="F172" s="75"/>
      <c r="G172" s="76"/>
      <c r="H172" s="72" t="s">
        <v>21</v>
      </c>
      <c r="I172" s="151">
        <f>I174+I182+I196</f>
        <v>15229191</v>
      </c>
      <c r="J172" s="151">
        <f aca="true" t="shared" si="161" ref="J172:S172">J174+J182+J196</f>
        <v>172327.87</v>
      </c>
      <c r="K172" s="151">
        <f t="shared" si="161"/>
        <v>14303200</v>
      </c>
      <c r="L172" s="151">
        <f t="shared" si="161"/>
        <v>14303200</v>
      </c>
      <c r="M172" s="151">
        <f t="shared" si="161"/>
        <v>1500000</v>
      </c>
      <c r="N172" s="151">
        <f t="shared" si="161"/>
        <v>0</v>
      </c>
      <c r="O172" s="151">
        <f t="shared" si="161"/>
        <v>12803200</v>
      </c>
      <c r="P172" s="151">
        <f t="shared" si="161"/>
        <v>0</v>
      </c>
      <c r="Q172" s="151">
        <f t="shared" si="161"/>
        <v>0</v>
      </c>
      <c r="R172" s="151" t="e">
        <f t="shared" si="161"/>
        <v>#REF!</v>
      </c>
      <c r="S172" s="151" t="e">
        <f t="shared" si="161"/>
        <v>#REF!</v>
      </c>
      <c r="U172" s="225"/>
      <c r="V172" s="2"/>
    </row>
    <row r="173" spans="2:22" s="1" customFormat="1" ht="15">
      <c r="B173" s="191" t="s">
        <v>42</v>
      </c>
      <c r="C173" s="192"/>
      <c r="D173" s="193"/>
      <c r="E173" s="193"/>
      <c r="F173" s="193"/>
      <c r="G173" s="194"/>
      <c r="H173" s="56" t="s">
        <v>12</v>
      </c>
      <c r="I173" s="148">
        <f>I175+I177+I179</f>
        <v>1925000</v>
      </c>
      <c r="J173" s="148">
        <f aca="true" t="shared" si="162" ref="J173:Q173">J175+J177+J179</f>
        <v>0</v>
      </c>
      <c r="K173" s="148">
        <f t="shared" si="162"/>
        <v>1925000</v>
      </c>
      <c r="L173" s="148">
        <f t="shared" si="162"/>
        <v>1925000</v>
      </c>
      <c r="M173" s="148">
        <f t="shared" si="162"/>
        <v>0</v>
      </c>
      <c r="N173" s="148">
        <f t="shared" si="162"/>
        <v>0</v>
      </c>
      <c r="O173" s="148">
        <f t="shared" si="162"/>
        <v>1925000</v>
      </c>
      <c r="P173" s="148">
        <f t="shared" si="162"/>
        <v>0</v>
      </c>
      <c r="Q173" s="148">
        <f t="shared" si="162"/>
        <v>0</v>
      </c>
      <c r="R173" s="148">
        <f aca="true" t="shared" si="163" ref="I173:S173">R175+R177+R179</f>
        <v>0</v>
      </c>
      <c r="S173" s="148">
        <f t="shared" si="163"/>
        <v>1925000</v>
      </c>
      <c r="U173" s="225"/>
      <c r="V173" s="2"/>
    </row>
    <row r="174" spans="2:19" s="1" customFormat="1" ht="15">
      <c r="B174" s="195"/>
      <c r="C174" s="196"/>
      <c r="D174" s="197"/>
      <c r="E174" s="197"/>
      <c r="F174" s="197"/>
      <c r="G174" s="198"/>
      <c r="H174" s="56" t="s">
        <v>21</v>
      </c>
      <c r="I174" s="148">
        <f aca="true" t="shared" si="164" ref="I174:S174">I176+I178+I180</f>
        <v>1925000</v>
      </c>
      <c r="J174" s="148">
        <f t="shared" si="164"/>
        <v>0</v>
      </c>
      <c r="K174" s="148">
        <f t="shared" si="164"/>
        <v>1925000</v>
      </c>
      <c r="L174" s="148">
        <f t="shared" si="164"/>
        <v>1925000</v>
      </c>
      <c r="M174" s="148">
        <f t="shared" si="164"/>
        <v>0</v>
      </c>
      <c r="N174" s="148">
        <f t="shared" si="164"/>
        <v>0</v>
      </c>
      <c r="O174" s="148">
        <f t="shared" si="164"/>
        <v>1925000</v>
      </c>
      <c r="P174" s="148">
        <f t="shared" si="164"/>
        <v>0</v>
      </c>
      <c r="Q174" s="148">
        <f t="shared" si="164"/>
        <v>0</v>
      </c>
      <c r="R174" s="148">
        <f t="shared" si="164"/>
        <v>0</v>
      </c>
      <c r="S174" s="148">
        <f t="shared" si="164"/>
        <v>1925000</v>
      </c>
    </row>
    <row r="175" spans="2:19" s="6" customFormat="1" ht="26.25" customHeight="1">
      <c r="B175" s="199">
        <f>B169+1</f>
        <v>68</v>
      </c>
      <c r="C175" s="95" t="s">
        <v>135</v>
      </c>
      <c r="D175" s="60" t="s">
        <v>136</v>
      </c>
      <c r="E175" s="60" t="s">
        <v>38</v>
      </c>
      <c r="F175" s="200" t="s">
        <v>137</v>
      </c>
      <c r="G175" s="89" t="s">
        <v>138</v>
      </c>
      <c r="H175" s="63" t="s">
        <v>12</v>
      </c>
      <c r="I175" s="221">
        <f aca="true" t="shared" si="165" ref="I175:I180">L175</f>
        <v>1900000</v>
      </c>
      <c r="J175" s="150">
        <v>0</v>
      </c>
      <c r="K175" s="221">
        <f>L175+Q175</f>
        <v>1900000</v>
      </c>
      <c r="L175" s="132">
        <f aca="true" t="shared" si="166" ref="L175:L180">M175+O175+P175</f>
        <v>1900000</v>
      </c>
      <c r="M175" s="221"/>
      <c r="N175" s="221"/>
      <c r="O175" s="221">
        <v>1900000</v>
      </c>
      <c r="P175" s="221"/>
      <c r="Q175" s="221"/>
      <c r="R175" s="221"/>
      <c r="S175" s="221">
        <f aca="true" t="shared" si="167" ref="S175:S180">K175+R175</f>
        <v>1900000</v>
      </c>
    </row>
    <row r="176" spans="2:19" s="6" customFormat="1" ht="23.25" customHeight="1">
      <c r="B176" s="199"/>
      <c r="C176" s="95"/>
      <c r="D176" s="66"/>
      <c r="E176" s="66"/>
      <c r="F176" s="200"/>
      <c r="G176" s="89"/>
      <c r="H176" s="63" t="s">
        <v>21</v>
      </c>
      <c r="I176" s="221">
        <f t="shared" si="165"/>
        <v>1900000</v>
      </c>
      <c r="J176" s="150">
        <v>0</v>
      </c>
      <c r="K176" s="221">
        <f>L176+Q176</f>
        <v>1900000</v>
      </c>
      <c r="L176" s="132">
        <f t="shared" si="166"/>
        <v>1900000</v>
      </c>
      <c r="M176" s="221"/>
      <c r="N176" s="221"/>
      <c r="O176" s="221">
        <v>1900000</v>
      </c>
      <c r="P176" s="221"/>
      <c r="Q176" s="221"/>
      <c r="R176" s="221"/>
      <c r="S176" s="221">
        <f t="shared" si="167"/>
        <v>1900000</v>
      </c>
    </row>
    <row r="177" spans="2:19" s="6" customFormat="1" ht="21" customHeight="1">
      <c r="B177" s="199">
        <f>B175+1</f>
        <v>69</v>
      </c>
      <c r="C177" s="95" t="s">
        <v>135</v>
      </c>
      <c r="D177" s="60" t="s">
        <v>139</v>
      </c>
      <c r="E177" s="60" t="s">
        <v>38</v>
      </c>
      <c r="F177" s="187" t="s">
        <v>140</v>
      </c>
      <c r="G177" s="89" t="s">
        <v>141</v>
      </c>
      <c r="H177" s="63" t="s">
        <v>12</v>
      </c>
      <c r="I177" s="221">
        <f t="shared" si="165"/>
        <v>5000</v>
      </c>
      <c r="J177" s="150"/>
      <c r="K177" s="221">
        <f aca="true" t="shared" si="168" ref="K177:K180">L177+Q177</f>
        <v>5000</v>
      </c>
      <c r="L177" s="132">
        <f t="shared" si="166"/>
        <v>5000</v>
      </c>
      <c r="M177" s="221"/>
      <c r="N177" s="221"/>
      <c r="O177" s="221">
        <v>5000</v>
      </c>
      <c r="P177" s="221"/>
      <c r="Q177" s="221"/>
      <c r="R177" s="221"/>
      <c r="S177" s="221">
        <f t="shared" si="167"/>
        <v>5000</v>
      </c>
    </row>
    <row r="178" spans="2:19" s="6" customFormat="1" ht="20.25" customHeight="1">
      <c r="B178" s="199"/>
      <c r="C178" s="95"/>
      <c r="D178" s="66"/>
      <c r="E178" s="66"/>
      <c r="F178" s="187"/>
      <c r="G178" s="89"/>
      <c r="H178" s="63" t="s">
        <v>21</v>
      </c>
      <c r="I178" s="221">
        <f t="shared" si="165"/>
        <v>5000</v>
      </c>
      <c r="J178" s="150"/>
      <c r="K178" s="221">
        <f t="shared" si="168"/>
        <v>5000</v>
      </c>
      <c r="L178" s="132">
        <f t="shared" si="166"/>
        <v>5000</v>
      </c>
      <c r="M178" s="221"/>
      <c r="N178" s="221"/>
      <c r="O178" s="221">
        <v>5000</v>
      </c>
      <c r="P178" s="221"/>
      <c r="Q178" s="221"/>
      <c r="R178" s="221"/>
      <c r="S178" s="221">
        <f t="shared" si="167"/>
        <v>5000</v>
      </c>
    </row>
    <row r="179" spans="2:19" s="6" customFormat="1" ht="20.25" customHeight="1">
      <c r="B179" s="199">
        <f>B177+1</f>
        <v>70</v>
      </c>
      <c r="C179" s="95" t="s">
        <v>135</v>
      </c>
      <c r="D179" s="60" t="s">
        <v>139</v>
      </c>
      <c r="E179" s="60" t="s">
        <v>38</v>
      </c>
      <c r="F179" s="187" t="s">
        <v>142</v>
      </c>
      <c r="G179" s="89" t="s">
        <v>141</v>
      </c>
      <c r="H179" s="63" t="s">
        <v>12</v>
      </c>
      <c r="I179" s="221">
        <f t="shared" si="165"/>
        <v>20000</v>
      </c>
      <c r="J179" s="150"/>
      <c r="K179" s="221">
        <f t="shared" si="168"/>
        <v>20000</v>
      </c>
      <c r="L179" s="132">
        <f t="shared" si="166"/>
        <v>20000</v>
      </c>
      <c r="M179" s="221"/>
      <c r="N179" s="221"/>
      <c r="O179" s="221">
        <v>20000</v>
      </c>
      <c r="P179" s="221"/>
      <c r="Q179" s="221"/>
      <c r="R179" s="221"/>
      <c r="S179" s="221">
        <f t="shared" si="167"/>
        <v>20000</v>
      </c>
    </row>
    <row r="180" spans="2:19" s="6" customFormat="1" ht="23.25" customHeight="1">
      <c r="B180" s="199"/>
      <c r="C180" s="86"/>
      <c r="D180" s="201"/>
      <c r="E180" s="201"/>
      <c r="F180" s="202"/>
      <c r="G180" s="203"/>
      <c r="H180" s="63" t="s">
        <v>21</v>
      </c>
      <c r="I180" s="221">
        <f t="shared" si="165"/>
        <v>20000</v>
      </c>
      <c r="J180" s="150"/>
      <c r="K180" s="221">
        <f t="shared" si="168"/>
        <v>20000</v>
      </c>
      <c r="L180" s="132">
        <f t="shared" si="166"/>
        <v>20000</v>
      </c>
      <c r="M180" s="221"/>
      <c r="N180" s="221"/>
      <c r="O180" s="221">
        <v>20000</v>
      </c>
      <c r="P180" s="221"/>
      <c r="Q180" s="221"/>
      <c r="R180" s="221"/>
      <c r="S180" s="221">
        <f t="shared" si="167"/>
        <v>20000</v>
      </c>
    </row>
    <row r="181" spans="2:19" s="5" customFormat="1" ht="23.25" customHeight="1">
      <c r="B181" s="114" t="s">
        <v>65</v>
      </c>
      <c r="C181" s="115"/>
      <c r="D181" s="116"/>
      <c r="E181" s="116"/>
      <c r="F181" s="116"/>
      <c r="G181" s="117"/>
      <c r="H181" s="118" t="s">
        <v>12</v>
      </c>
      <c r="I181" s="222">
        <f>I183+I185+I187+I189+I191+I193</f>
        <v>5742328</v>
      </c>
      <c r="J181" s="222">
        <f aca="true" t="shared" si="169" ref="J181:Q181">J183+J185+J187+J189+J191+J193</f>
        <v>128665.27</v>
      </c>
      <c r="K181" s="222">
        <f t="shared" si="169"/>
        <v>4860000</v>
      </c>
      <c r="L181" s="222">
        <f t="shared" si="169"/>
        <v>4860000</v>
      </c>
      <c r="M181" s="222">
        <f t="shared" si="169"/>
        <v>1500000</v>
      </c>
      <c r="N181" s="222">
        <f t="shared" si="169"/>
        <v>0</v>
      </c>
      <c r="O181" s="222">
        <f t="shared" si="169"/>
        <v>3360000</v>
      </c>
      <c r="P181" s="222">
        <f t="shared" si="169"/>
        <v>0</v>
      </c>
      <c r="Q181" s="222">
        <f t="shared" si="169"/>
        <v>0</v>
      </c>
      <c r="R181" s="222" t="e">
        <f>R183+R185+R187+#REF!+R189+R191</f>
        <v>#REF!</v>
      </c>
      <c r="S181" s="222" t="e">
        <f>S183+S185+S187+#REF!+S189+S191</f>
        <v>#REF!</v>
      </c>
    </row>
    <row r="182" spans="2:19" s="5" customFormat="1" ht="23.25" customHeight="1">
      <c r="B182" s="119"/>
      <c r="C182" s="120"/>
      <c r="D182" s="121"/>
      <c r="E182" s="121"/>
      <c r="F182" s="121"/>
      <c r="G182" s="122"/>
      <c r="H182" s="118" t="s">
        <v>21</v>
      </c>
      <c r="I182" s="222">
        <f>I184+I186+I188+I190+I192+I194</f>
        <v>5742328</v>
      </c>
      <c r="J182" s="222">
        <f aca="true" t="shared" si="170" ref="J182:Q182">J184+J186+J188+J190+J192+J194</f>
        <v>128665.27</v>
      </c>
      <c r="K182" s="222">
        <f t="shared" si="170"/>
        <v>4860000</v>
      </c>
      <c r="L182" s="222">
        <f t="shared" si="170"/>
        <v>4860000</v>
      </c>
      <c r="M182" s="222">
        <f t="shared" si="170"/>
        <v>1500000</v>
      </c>
      <c r="N182" s="222">
        <f t="shared" si="170"/>
        <v>0</v>
      </c>
      <c r="O182" s="222">
        <f t="shared" si="170"/>
        <v>3360000</v>
      </c>
      <c r="P182" s="222">
        <f t="shared" si="170"/>
        <v>0</v>
      </c>
      <c r="Q182" s="222">
        <f t="shared" si="170"/>
        <v>0</v>
      </c>
      <c r="R182" s="222" t="e">
        <f>R184+R186+R188+#REF!+R190+R192</f>
        <v>#REF!</v>
      </c>
      <c r="S182" s="222" t="e">
        <f>S184+S186+S188+#REF!+S190+S192</f>
        <v>#REF!</v>
      </c>
    </row>
    <row r="183" spans="2:19" s="5" customFormat="1" ht="21" customHeight="1">
      <c r="B183" s="204">
        <f>B179+1</f>
        <v>71</v>
      </c>
      <c r="C183" s="86" t="s">
        <v>135</v>
      </c>
      <c r="D183" s="60" t="s">
        <v>136</v>
      </c>
      <c r="E183" s="60">
        <v>60</v>
      </c>
      <c r="F183" s="205" t="s">
        <v>143</v>
      </c>
      <c r="G183" s="206" t="s">
        <v>40</v>
      </c>
      <c r="H183" s="63" t="s">
        <v>12</v>
      </c>
      <c r="I183" s="223">
        <v>3882328</v>
      </c>
      <c r="J183" s="150">
        <v>7497</v>
      </c>
      <c r="K183" s="221">
        <f>L183</f>
        <v>2000000</v>
      </c>
      <c r="L183" s="132">
        <f>M183+O183+P183</f>
        <v>2000000</v>
      </c>
      <c r="M183" s="221">
        <v>1500000</v>
      </c>
      <c r="N183" s="221"/>
      <c r="O183" s="221">
        <v>500000</v>
      </c>
      <c r="P183" s="221"/>
      <c r="Q183" s="221"/>
      <c r="R183" s="221"/>
      <c r="S183" s="221">
        <f>K183+R183</f>
        <v>2000000</v>
      </c>
    </row>
    <row r="184" spans="2:19" s="5" customFormat="1" ht="17.25" customHeight="1">
      <c r="B184" s="207"/>
      <c r="C184" s="91"/>
      <c r="D184" s="66"/>
      <c r="E184" s="66"/>
      <c r="F184" s="208"/>
      <c r="G184" s="209"/>
      <c r="H184" s="63" t="s">
        <v>21</v>
      </c>
      <c r="I184" s="223">
        <v>3882328</v>
      </c>
      <c r="J184" s="150">
        <v>7497</v>
      </c>
      <c r="K184" s="221">
        <f>L184</f>
        <v>2000000</v>
      </c>
      <c r="L184" s="132">
        <f>M184+O184+P184</f>
        <v>2000000</v>
      </c>
      <c r="M184" s="221">
        <v>1500000</v>
      </c>
      <c r="N184" s="221"/>
      <c r="O184" s="221">
        <v>500000</v>
      </c>
      <c r="P184" s="221"/>
      <c r="Q184" s="221"/>
      <c r="R184" s="221"/>
      <c r="S184" s="221">
        <f>K184+R184</f>
        <v>2000000</v>
      </c>
    </row>
    <row r="185" spans="2:19" s="6" customFormat="1" ht="23.25" customHeight="1">
      <c r="B185" s="94">
        <f>B183+1</f>
        <v>72</v>
      </c>
      <c r="C185" s="210" t="s">
        <v>135</v>
      </c>
      <c r="D185" s="123" t="s">
        <v>136</v>
      </c>
      <c r="E185" s="123" t="s">
        <v>38</v>
      </c>
      <c r="F185" s="211" t="s">
        <v>144</v>
      </c>
      <c r="G185" s="212" t="s">
        <v>40</v>
      </c>
      <c r="H185" s="213" t="s">
        <v>12</v>
      </c>
      <c r="I185" s="224">
        <f>K185</f>
        <v>10000</v>
      </c>
      <c r="J185" s="150">
        <v>86658.27</v>
      </c>
      <c r="K185" s="150">
        <f>L185</f>
        <v>10000</v>
      </c>
      <c r="L185" s="132">
        <f>M185+O185+P185</f>
        <v>10000</v>
      </c>
      <c r="M185" s="150"/>
      <c r="N185" s="150"/>
      <c r="O185" s="150">
        <v>10000</v>
      </c>
      <c r="P185" s="150"/>
      <c r="Q185" s="150"/>
      <c r="R185" s="150"/>
      <c r="S185" s="132">
        <f>K185+R185</f>
        <v>10000</v>
      </c>
    </row>
    <row r="186" spans="2:19" s="6" customFormat="1" ht="15.75" customHeight="1">
      <c r="B186" s="94"/>
      <c r="C186" s="210"/>
      <c r="D186" s="125"/>
      <c r="E186" s="125"/>
      <c r="F186" s="214"/>
      <c r="G186" s="212"/>
      <c r="H186" s="213" t="s">
        <v>21</v>
      </c>
      <c r="I186" s="224">
        <f>K186</f>
        <v>10000</v>
      </c>
      <c r="J186" s="150">
        <v>86658.27</v>
      </c>
      <c r="K186" s="150">
        <f>L186</f>
        <v>10000</v>
      </c>
      <c r="L186" s="132">
        <f>M186+O186+P186</f>
        <v>10000</v>
      </c>
      <c r="M186" s="150"/>
      <c r="N186" s="150"/>
      <c r="O186" s="150">
        <v>10000</v>
      </c>
      <c r="P186" s="150"/>
      <c r="Q186" s="150"/>
      <c r="R186" s="150"/>
      <c r="S186" s="132">
        <f>K186+R186</f>
        <v>10000</v>
      </c>
    </row>
    <row r="187" spans="2:19" s="2" customFormat="1" ht="21" customHeight="1">
      <c r="B187" s="94">
        <f aca="true" t="shared" si="171" ref="B187:B189">B185+1</f>
        <v>73</v>
      </c>
      <c r="C187" s="95" t="s">
        <v>135</v>
      </c>
      <c r="D187" s="215" t="s">
        <v>136</v>
      </c>
      <c r="E187" s="123" t="s">
        <v>38</v>
      </c>
      <c r="F187" s="216" t="s">
        <v>145</v>
      </c>
      <c r="G187" s="203" t="s">
        <v>138</v>
      </c>
      <c r="H187" s="213" t="s">
        <v>12</v>
      </c>
      <c r="I187" s="152">
        <f aca="true" t="shared" si="172" ref="I187:I192">O187</f>
        <v>250000</v>
      </c>
      <c r="J187" s="188"/>
      <c r="K187" s="150">
        <f aca="true" t="shared" si="173" ref="K187:K188">L187</f>
        <v>250000</v>
      </c>
      <c r="L187" s="132">
        <f aca="true" t="shared" si="174" ref="L187:L188">M187+O187+P187</f>
        <v>250000</v>
      </c>
      <c r="M187" s="188"/>
      <c r="N187" s="188"/>
      <c r="O187" s="150">
        <v>250000</v>
      </c>
      <c r="P187" s="188"/>
      <c r="Q187" s="188"/>
      <c r="R187" s="188"/>
      <c r="S187" s="132">
        <f aca="true" t="shared" si="175" ref="S187:S188">K187+R187</f>
        <v>250000</v>
      </c>
    </row>
    <row r="188" spans="2:19" s="2" customFormat="1" ht="21" customHeight="1">
      <c r="B188" s="94"/>
      <c r="C188" s="95"/>
      <c r="D188" s="66"/>
      <c r="E188" s="125"/>
      <c r="F188" s="217"/>
      <c r="G188" s="218"/>
      <c r="H188" s="213" t="s">
        <v>21</v>
      </c>
      <c r="I188" s="152">
        <f t="shared" si="172"/>
        <v>250000</v>
      </c>
      <c r="J188" s="188"/>
      <c r="K188" s="150">
        <f t="shared" si="173"/>
        <v>250000</v>
      </c>
      <c r="L188" s="132">
        <f t="shared" si="174"/>
        <v>250000</v>
      </c>
      <c r="M188" s="188"/>
      <c r="N188" s="188"/>
      <c r="O188" s="150">
        <v>250000</v>
      </c>
      <c r="P188" s="188"/>
      <c r="Q188" s="188"/>
      <c r="R188" s="188"/>
      <c r="S188" s="132">
        <f t="shared" si="175"/>
        <v>250000</v>
      </c>
    </row>
    <row r="189" spans="2:19" s="2" customFormat="1" ht="21" customHeight="1">
      <c r="B189" s="94">
        <f t="shared" si="171"/>
        <v>74</v>
      </c>
      <c r="C189" s="95" t="s">
        <v>135</v>
      </c>
      <c r="D189" s="60" t="s">
        <v>139</v>
      </c>
      <c r="E189" s="123" t="s">
        <v>38</v>
      </c>
      <c r="F189" s="219" t="s">
        <v>146</v>
      </c>
      <c r="G189" s="89" t="s">
        <v>141</v>
      </c>
      <c r="H189" s="213" t="s">
        <v>12</v>
      </c>
      <c r="I189" s="152">
        <f t="shared" si="172"/>
        <v>300000</v>
      </c>
      <c r="J189" s="188"/>
      <c r="K189" s="150">
        <f aca="true" t="shared" si="176" ref="K189:K192">L189</f>
        <v>300000</v>
      </c>
      <c r="L189" s="132">
        <f aca="true" t="shared" si="177" ref="L189:L194">M189+O189+P189</f>
        <v>300000</v>
      </c>
      <c r="M189" s="188"/>
      <c r="N189" s="188"/>
      <c r="O189" s="150">
        <v>300000</v>
      </c>
      <c r="P189" s="188"/>
      <c r="Q189" s="188"/>
      <c r="R189" s="188"/>
      <c r="S189" s="132">
        <f aca="true" t="shared" si="178" ref="S189:S194">K189+R189</f>
        <v>300000</v>
      </c>
    </row>
    <row r="190" spans="2:19" s="2" customFormat="1" ht="21" customHeight="1">
      <c r="B190" s="94"/>
      <c r="C190" s="95"/>
      <c r="D190" s="66"/>
      <c r="E190" s="125"/>
      <c r="F190" s="220"/>
      <c r="G190" s="89"/>
      <c r="H190" s="213" t="s">
        <v>21</v>
      </c>
      <c r="I190" s="152">
        <f t="shared" si="172"/>
        <v>300000</v>
      </c>
      <c r="J190" s="188"/>
      <c r="K190" s="150">
        <f t="shared" si="176"/>
        <v>300000</v>
      </c>
      <c r="L190" s="132">
        <f t="shared" si="177"/>
        <v>300000</v>
      </c>
      <c r="M190" s="188"/>
      <c r="N190" s="188"/>
      <c r="O190" s="150">
        <v>300000</v>
      </c>
      <c r="P190" s="188"/>
      <c r="Q190" s="188"/>
      <c r="R190" s="188"/>
      <c r="S190" s="132">
        <f t="shared" si="178"/>
        <v>300000</v>
      </c>
    </row>
    <row r="191" spans="2:19" s="2" customFormat="1" ht="21" customHeight="1">
      <c r="B191" s="94">
        <f aca="true" t="shared" si="179" ref="B191">B189+1</f>
        <v>75</v>
      </c>
      <c r="C191" s="95" t="s">
        <v>135</v>
      </c>
      <c r="D191" s="60" t="s">
        <v>139</v>
      </c>
      <c r="E191" s="123" t="s">
        <v>38</v>
      </c>
      <c r="F191" s="219" t="s">
        <v>147</v>
      </c>
      <c r="G191" s="89" t="s">
        <v>141</v>
      </c>
      <c r="H191" s="213" t="s">
        <v>12</v>
      </c>
      <c r="I191" s="152">
        <f t="shared" si="172"/>
        <v>300000</v>
      </c>
      <c r="J191" s="188"/>
      <c r="K191" s="150">
        <f t="shared" si="176"/>
        <v>300000</v>
      </c>
      <c r="L191" s="132">
        <f t="shared" si="177"/>
        <v>300000</v>
      </c>
      <c r="M191" s="188"/>
      <c r="N191" s="188"/>
      <c r="O191" s="150">
        <v>300000</v>
      </c>
      <c r="P191" s="188"/>
      <c r="Q191" s="188"/>
      <c r="R191" s="188"/>
      <c r="S191" s="132">
        <f t="shared" si="178"/>
        <v>300000</v>
      </c>
    </row>
    <row r="192" spans="2:19" s="2" customFormat="1" ht="21" customHeight="1">
      <c r="B192" s="94"/>
      <c r="C192" s="95"/>
      <c r="D192" s="66"/>
      <c r="E192" s="125"/>
      <c r="F192" s="220"/>
      <c r="G192" s="89"/>
      <c r="H192" s="213" t="s">
        <v>21</v>
      </c>
      <c r="I192" s="152">
        <f t="shared" si="172"/>
        <v>300000</v>
      </c>
      <c r="J192" s="188"/>
      <c r="K192" s="150">
        <f t="shared" si="176"/>
        <v>300000</v>
      </c>
      <c r="L192" s="132">
        <f t="shared" si="177"/>
        <v>300000</v>
      </c>
      <c r="M192" s="188"/>
      <c r="N192" s="188"/>
      <c r="O192" s="150">
        <v>300000</v>
      </c>
      <c r="P192" s="188"/>
      <c r="Q192" s="188"/>
      <c r="R192" s="188"/>
      <c r="S192" s="132">
        <f t="shared" si="178"/>
        <v>300000</v>
      </c>
    </row>
    <row r="193" spans="2:19" s="6" customFormat="1" ht="15" customHeight="1">
      <c r="B193" s="226">
        <v>76</v>
      </c>
      <c r="C193" s="95" t="s">
        <v>135</v>
      </c>
      <c r="D193" s="60" t="s">
        <v>139</v>
      </c>
      <c r="E193" s="123" t="s">
        <v>38</v>
      </c>
      <c r="F193" s="227" t="s">
        <v>148</v>
      </c>
      <c r="G193" s="89" t="s">
        <v>141</v>
      </c>
      <c r="H193" s="213" t="s">
        <v>12</v>
      </c>
      <c r="I193" s="229">
        <v>1000000</v>
      </c>
      <c r="J193" s="150">
        <v>34510</v>
      </c>
      <c r="K193" s="150">
        <f aca="true" t="shared" si="180" ref="K193:K194">L193+Q193</f>
        <v>2000000</v>
      </c>
      <c r="L193" s="150">
        <f t="shared" si="177"/>
        <v>2000000</v>
      </c>
      <c r="M193" s="150">
        <v>0</v>
      </c>
      <c r="N193" s="150"/>
      <c r="O193" s="150">
        <v>2000000</v>
      </c>
      <c r="P193" s="150"/>
      <c r="Q193" s="150"/>
      <c r="R193" s="150"/>
      <c r="S193" s="132">
        <f t="shared" si="178"/>
        <v>2000000</v>
      </c>
    </row>
    <row r="194" spans="2:19" s="6" customFormat="1" ht="15">
      <c r="B194" s="226"/>
      <c r="C194" s="95"/>
      <c r="D194" s="66"/>
      <c r="E194" s="125"/>
      <c r="F194" s="227"/>
      <c r="G194" s="89"/>
      <c r="H194" s="213" t="s">
        <v>21</v>
      </c>
      <c r="I194" s="229">
        <v>1000000</v>
      </c>
      <c r="J194" s="150">
        <v>34510</v>
      </c>
      <c r="K194" s="150">
        <f t="shared" si="180"/>
        <v>2000000</v>
      </c>
      <c r="L194" s="150">
        <f t="shared" si="177"/>
        <v>2000000</v>
      </c>
      <c r="M194" s="150">
        <v>0</v>
      </c>
      <c r="N194" s="150"/>
      <c r="O194" s="150">
        <v>2000000</v>
      </c>
      <c r="P194" s="150"/>
      <c r="Q194" s="150"/>
      <c r="R194" s="150"/>
      <c r="S194" s="132">
        <f t="shared" si="178"/>
        <v>2000000</v>
      </c>
    </row>
    <row r="195" spans="2:19" s="1" customFormat="1" ht="15" customHeight="1">
      <c r="B195" s="191" t="s">
        <v>35</v>
      </c>
      <c r="C195" s="192"/>
      <c r="D195" s="193"/>
      <c r="E195" s="193"/>
      <c r="F195" s="193"/>
      <c r="G195" s="194"/>
      <c r="H195" s="56" t="s">
        <v>12</v>
      </c>
      <c r="I195" s="148">
        <f>I197+I199+I201+I203+I205+I207+I209+I211+I213+I215+I217+I219+I221+I223+I225+I227+I229+I231+I233+I235+I237+I239+I241+I243+I245+I247+I249+I251+I253+I255+I257+I259+I261+I263+I265+I267+I269+I271+I273+I275+I277</f>
        <v>7561863</v>
      </c>
      <c r="J195" s="148">
        <f aca="true" t="shared" si="181" ref="J195:Q195">J197+J199+J201+J203+J205+J207+J209+J211+J213+J215+J217+J219+J221+J223+J225+J227+J229+J231+J233+J235+J237+J239+J241+J243+J245+J247+J249+J251+J253+J255+J257+J259+J261+J263+J265+J267+J269+J271+J273+J275+J277</f>
        <v>43662.6</v>
      </c>
      <c r="K195" s="148">
        <f t="shared" si="181"/>
        <v>7518200</v>
      </c>
      <c r="L195" s="148">
        <f t="shared" si="181"/>
        <v>7518200</v>
      </c>
      <c r="M195" s="148">
        <f t="shared" si="181"/>
        <v>0</v>
      </c>
      <c r="N195" s="148">
        <f t="shared" si="181"/>
        <v>0</v>
      </c>
      <c r="O195" s="148">
        <f t="shared" si="181"/>
        <v>7518200</v>
      </c>
      <c r="P195" s="148">
        <f t="shared" si="181"/>
        <v>0</v>
      </c>
      <c r="Q195" s="148">
        <f t="shared" si="181"/>
        <v>0</v>
      </c>
      <c r="R195" s="148">
        <f aca="true" t="shared" si="182" ref="R195:S195">R197+R199+R201+R203+R205+R207+R209+R211+R213+R215+R217+R219+R221+R223+R225+R227+R229+R231+R233+R235+R237+R239+R241+R243+R245+R247+R249+R251+R253+R255+R257+R259+R261+R263+R265</f>
        <v>0</v>
      </c>
      <c r="S195" s="148">
        <f t="shared" si="182"/>
        <v>4788200</v>
      </c>
    </row>
    <row r="196" spans="2:19" s="1" customFormat="1" ht="15">
      <c r="B196" s="195"/>
      <c r="C196" s="196"/>
      <c r="D196" s="197"/>
      <c r="E196" s="197"/>
      <c r="F196" s="197"/>
      <c r="G196" s="198"/>
      <c r="H196" s="56" t="s">
        <v>21</v>
      </c>
      <c r="I196" s="148">
        <f>I198+I200+I202+I204+I206+I208+I210+I212+I214+I216+I218+I220+I222+I224+I226+I228+I230+I232+I234+I236+I238+I240+I242+I244+I246+I248+I250+I252+I254+I256+I258+I260+I262+I264+I266+I268+I270+I272+I274+I276+I278</f>
        <v>7561863</v>
      </c>
      <c r="J196" s="148">
        <f aca="true" t="shared" si="183" ref="J196:Q196">J198+J200+J202+J204+J206+J208+J210+J212+J214+J216+J218+J220+J222+J224+J226+J228+J230+J232+J234+J236+J238+J240+J242+J244+J246+J248+J250+J252+J254+J256+J258+J260+J262+J264+J266+J268+J270+J272+J274+J276+J278</f>
        <v>43662.6</v>
      </c>
      <c r="K196" s="148">
        <f t="shared" si="183"/>
        <v>7518200</v>
      </c>
      <c r="L196" s="148">
        <f t="shared" si="183"/>
        <v>7518200</v>
      </c>
      <c r="M196" s="148">
        <f t="shared" si="183"/>
        <v>0</v>
      </c>
      <c r="N196" s="148">
        <f t="shared" si="183"/>
        <v>0</v>
      </c>
      <c r="O196" s="148">
        <f t="shared" si="183"/>
        <v>7518200</v>
      </c>
      <c r="P196" s="148">
        <f t="shared" si="183"/>
        <v>0</v>
      </c>
      <c r="Q196" s="148">
        <f t="shared" si="183"/>
        <v>0</v>
      </c>
      <c r="R196" s="148">
        <f aca="true" t="shared" si="184" ref="R196:S196">R198+R200+R202+R204+R206+R208+R210+R212+R214+R216+R218+R220+R222+R224+R226+R228+R230+R232+R234+R236+R238+R240+R242+R244+R246+R248+R250+R252+R254+R256+R258+R260+R262+R264+R266</f>
        <v>0</v>
      </c>
      <c r="S196" s="148">
        <f t="shared" si="184"/>
        <v>4788200</v>
      </c>
    </row>
    <row r="197" spans="2:19" s="5" customFormat="1" ht="15" customHeight="1">
      <c r="B197" s="94">
        <v>77</v>
      </c>
      <c r="C197" s="210" t="s">
        <v>135</v>
      </c>
      <c r="D197" s="123" t="s">
        <v>136</v>
      </c>
      <c r="E197" s="123" t="s">
        <v>38</v>
      </c>
      <c r="F197" s="228" t="s">
        <v>149</v>
      </c>
      <c r="G197" s="212" t="s">
        <v>40</v>
      </c>
      <c r="H197" s="213" t="s">
        <v>12</v>
      </c>
      <c r="I197" s="149">
        <v>100000</v>
      </c>
      <c r="J197" s="150"/>
      <c r="K197" s="150">
        <f>L197+Q197</f>
        <v>100000</v>
      </c>
      <c r="L197" s="132">
        <f aca="true" t="shared" si="185" ref="L197:L236">M197+O197+P197</f>
        <v>100000</v>
      </c>
      <c r="M197" s="150">
        <v>0</v>
      </c>
      <c r="N197" s="150"/>
      <c r="O197" s="150">
        <v>100000</v>
      </c>
      <c r="P197" s="150"/>
      <c r="Q197" s="150"/>
      <c r="R197" s="150"/>
      <c r="S197" s="132">
        <v>10000</v>
      </c>
    </row>
    <row r="198" spans="2:19" s="5" customFormat="1" ht="20.1" customHeight="1">
      <c r="B198" s="94"/>
      <c r="C198" s="210"/>
      <c r="D198" s="125"/>
      <c r="E198" s="125"/>
      <c r="F198" s="228"/>
      <c r="G198" s="212"/>
      <c r="H198" s="213" t="s">
        <v>21</v>
      </c>
      <c r="I198" s="149">
        <v>100000</v>
      </c>
      <c r="J198" s="150"/>
      <c r="K198" s="150">
        <f>L198+Q198</f>
        <v>100000</v>
      </c>
      <c r="L198" s="132">
        <f t="shared" si="185"/>
        <v>100000</v>
      </c>
      <c r="M198" s="150">
        <v>0</v>
      </c>
      <c r="N198" s="150"/>
      <c r="O198" s="150">
        <v>100000</v>
      </c>
      <c r="P198" s="150"/>
      <c r="Q198" s="150"/>
      <c r="R198" s="150"/>
      <c r="S198" s="132">
        <v>10000</v>
      </c>
    </row>
    <row r="199" spans="2:19" s="6" customFormat="1" ht="23.25" customHeight="1">
      <c r="B199" s="94">
        <f>B197+1</f>
        <v>78</v>
      </c>
      <c r="C199" s="210" t="s">
        <v>135</v>
      </c>
      <c r="D199" s="123" t="s">
        <v>136</v>
      </c>
      <c r="E199" s="123" t="s">
        <v>38</v>
      </c>
      <c r="F199" s="211" t="s">
        <v>150</v>
      </c>
      <c r="G199" s="212" t="s">
        <v>40</v>
      </c>
      <c r="H199" s="213" t="s">
        <v>12</v>
      </c>
      <c r="I199" s="132">
        <f>K199</f>
        <v>10000</v>
      </c>
      <c r="J199" s="150"/>
      <c r="K199" s="150">
        <f>L199</f>
        <v>10000</v>
      </c>
      <c r="L199" s="132">
        <f t="shared" si="185"/>
        <v>10000</v>
      </c>
      <c r="M199" s="150"/>
      <c r="N199" s="150"/>
      <c r="O199" s="150">
        <v>10000</v>
      </c>
      <c r="P199" s="150"/>
      <c r="Q199" s="150"/>
      <c r="R199" s="150"/>
      <c r="S199" s="132">
        <f aca="true" t="shared" si="186" ref="S199:S236">K199+R199</f>
        <v>10000</v>
      </c>
    </row>
    <row r="200" spans="2:19" s="6" customFormat="1" ht="30.95" customHeight="1">
      <c r="B200" s="94"/>
      <c r="C200" s="210"/>
      <c r="D200" s="125"/>
      <c r="E200" s="125"/>
      <c r="F200" s="214"/>
      <c r="G200" s="212"/>
      <c r="H200" s="213" t="s">
        <v>21</v>
      </c>
      <c r="I200" s="132">
        <f>K200</f>
        <v>10000</v>
      </c>
      <c r="J200" s="150"/>
      <c r="K200" s="150">
        <f>L200</f>
        <v>10000</v>
      </c>
      <c r="L200" s="132">
        <f t="shared" si="185"/>
        <v>10000</v>
      </c>
      <c r="M200" s="150"/>
      <c r="N200" s="150"/>
      <c r="O200" s="150">
        <v>10000</v>
      </c>
      <c r="P200" s="150"/>
      <c r="Q200" s="150"/>
      <c r="R200" s="150"/>
      <c r="S200" s="132">
        <f t="shared" si="186"/>
        <v>10000</v>
      </c>
    </row>
    <row r="201" spans="2:19" s="2" customFormat="1" ht="16.5" customHeight="1">
      <c r="B201" s="94">
        <f aca="true" t="shared" si="187" ref="B201:B263">B199+1</f>
        <v>79</v>
      </c>
      <c r="C201" s="95" t="s">
        <v>135</v>
      </c>
      <c r="D201" s="123" t="s">
        <v>136</v>
      </c>
      <c r="E201" s="123" t="s">
        <v>38</v>
      </c>
      <c r="F201" s="185" t="s">
        <v>151</v>
      </c>
      <c r="G201" s="212" t="s">
        <v>40</v>
      </c>
      <c r="H201" s="213" t="s">
        <v>12</v>
      </c>
      <c r="I201" s="188">
        <v>113663</v>
      </c>
      <c r="J201" s="188">
        <v>43662.6</v>
      </c>
      <c r="K201" s="188">
        <f>L201</f>
        <v>70000</v>
      </c>
      <c r="L201" s="132">
        <f t="shared" si="185"/>
        <v>70000</v>
      </c>
      <c r="M201" s="188"/>
      <c r="N201" s="188"/>
      <c r="O201" s="150">
        <v>70000</v>
      </c>
      <c r="P201" s="188"/>
      <c r="Q201" s="188"/>
      <c r="R201" s="188"/>
      <c r="S201" s="132">
        <f t="shared" si="186"/>
        <v>70000</v>
      </c>
    </row>
    <row r="202" spans="2:19" s="2" customFormat="1" ht="28.5" customHeight="1">
      <c r="B202" s="94"/>
      <c r="C202" s="95"/>
      <c r="D202" s="125"/>
      <c r="E202" s="125"/>
      <c r="F202" s="186"/>
      <c r="G202" s="212"/>
      <c r="H202" s="213" t="s">
        <v>21</v>
      </c>
      <c r="I202" s="188">
        <v>113663</v>
      </c>
      <c r="J202" s="188">
        <v>43662.6</v>
      </c>
      <c r="K202" s="188">
        <f>L202</f>
        <v>70000</v>
      </c>
      <c r="L202" s="132">
        <f t="shared" si="185"/>
        <v>70000</v>
      </c>
      <c r="M202" s="188"/>
      <c r="N202" s="188"/>
      <c r="O202" s="150">
        <v>70000</v>
      </c>
      <c r="P202" s="188"/>
      <c r="Q202" s="188"/>
      <c r="R202" s="188"/>
      <c r="S202" s="132">
        <f t="shared" si="186"/>
        <v>70000</v>
      </c>
    </row>
    <row r="203" spans="2:19" s="2" customFormat="1" ht="27" customHeight="1">
      <c r="B203" s="94">
        <f t="shared" si="187"/>
        <v>80</v>
      </c>
      <c r="C203" s="95" t="s">
        <v>135</v>
      </c>
      <c r="D203" s="60" t="s">
        <v>136</v>
      </c>
      <c r="E203" s="60" t="s">
        <v>38</v>
      </c>
      <c r="F203" s="200" t="s">
        <v>152</v>
      </c>
      <c r="G203" s="89" t="s">
        <v>138</v>
      </c>
      <c r="H203" s="63" t="s">
        <v>12</v>
      </c>
      <c r="I203" s="152">
        <f>O203</f>
        <v>220000</v>
      </c>
      <c r="J203" s="132">
        <v>0</v>
      </c>
      <c r="K203" s="132">
        <f>L203+Q203</f>
        <v>220000</v>
      </c>
      <c r="L203" s="132">
        <f t="shared" si="185"/>
        <v>220000</v>
      </c>
      <c r="M203" s="132">
        <v>0</v>
      </c>
      <c r="N203" s="132"/>
      <c r="O203" s="132">
        <v>220000</v>
      </c>
      <c r="P203" s="132"/>
      <c r="Q203" s="132"/>
      <c r="R203" s="132"/>
      <c r="S203" s="132">
        <f t="shared" si="186"/>
        <v>220000</v>
      </c>
    </row>
    <row r="204" spans="2:19" s="2" customFormat="1" ht="24.75" customHeight="1">
      <c r="B204" s="94"/>
      <c r="C204" s="95"/>
      <c r="D204" s="66"/>
      <c r="E204" s="66"/>
      <c r="F204" s="200"/>
      <c r="G204" s="89"/>
      <c r="H204" s="63" t="s">
        <v>21</v>
      </c>
      <c r="I204" s="152">
        <f>O204</f>
        <v>220000</v>
      </c>
      <c r="J204" s="132">
        <v>0</v>
      </c>
      <c r="K204" s="132">
        <f>L204+Q204</f>
        <v>220000</v>
      </c>
      <c r="L204" s="132">
        <f t="shared" si="185"/>
        <v>220000</v>
      </c>
      <c r="M204" s="132">
        <v>0</v>
      </c>
      <c r="N204" s="132"/>
      <c r="O204" s="132">
        <v>220000</v>
      </c>
      <c r="P204" s="132"/>
      <c r="Q204" s="132"/>
      <c r="R204" s="132"/>
      <c r="S204" s="132">
        <f t="shared" si="186"/>
        <v>220000</v>
      </c>
    </row>
    <row r="205" spans="2:19" s="2" customFormat="1" ht="18" customHeight="1">
      <c r="B205" s="94">
        <f t="shared" si="187"/>
        <v>81</v>
      </c>
      <c r="C205" s="95" t="s">
        <v>135</v>
      </c>
      <c r="D205" s="60" t="s">
        <v>136</v>
      </c>
      <c r="E205" s="60" t="s">
        <v>38</v>
      </c>
      <c r="F205" s="216" t="s">
        <v>153</v>
      </c>
      <c r="G205" s="89" t="s">
        <v>138</v>
      </c>
      <c r="H205" s="63" t="s">
        <v>12</v>
      </c>
      <c r="I205" s="152">
        <f aca="true" t="shared" si="188" ref="I205:I266">O205</f>
        <v>70000</v>
      </c>
      <c r="J205" s="132"/>
      <c r="K205" s="132">
        <f aca="true" t="shared" si="189" ref="K205:K212">L205+Q205</f>
        <v>70000</v>
      </c>
      <c r="L205" s="132">
        <f t="shared" si="185"/>
        <v>70000</v>
      </c>
      <c r="M205" s="132"/>
      <c r="N205" s="132"/>
      <c r="O205" s="132">
        <v>70000</v>
      </c>
      <c r="P205" s="132"/>
      <c r="Q205" s="132"/>
      <c r="R205" s="132"/>
      <c r="S205" s="132">
        <f t="shared" si="186"/>
        <v>70000</v>
      </c>
    </row>
    <row r="206" spans="2:19" s="2" customFormat="1" ht="18" customHeight="1">
      <c r="B206" s="94"/>
      <c r="C206" s="95"/>
      <c r="D206" s="66"/>
      <c r="E206" s="66"/>
      <c r="F206" s="217"/>
      <c r="G206" s="89"/>
      <c r="H206" s="63" t="s">
        <v>21</v>
      </c>
      <c r="I206" s="152">
        <f t="shared" si="188"/>
        <v>70000</v>
      </c>
      <c r="J206" s="132"/>
      <c r="K206" s="132">
        <f t="shared" si="189"/>
        <v>70000</v>
      </c>
      <c r="L206" s="132">
        <f t="shared" si="185"/>
        <v>70000</v>
      </c>
      <c r="M206" s="132"/>
      <c r="N206" s="132"/>
      <c r="O206" s="132">
        <v>70000</v>
      </c>
      <c r="P206" s="132"/>
      <c r="Q206" s="132"/>
      <c r="R206" s="132"/>
      <c r="S206" s="132">
        <f t="shared" si="186"/>
        <v>70000</v>
      </c>
    </row>
    <row r="207" spans="2:19" s="2" customFormat="1" ht="15.75" customHeight="1">
      <c r="B207" s="94">
        <f t="shared" si="187"/>
        <v>82</v>
      </c>
      <c r="C207" s="95" t="s">
        <v>135</v>
      </c>
      <c r="D207" s="60" t="s">
        <v>136</v>
      </c>
      <c r="E207" s="60" t="s">
        <v>38</v>
      </c>
      <c r="F207" s="200" t="s">
        <v>154</v>
      </c>
      <c r="G207" s="203" t="s">
        <v>138</v>
      </c>
      <c r="H207" s="63" t="s">
        <v>12</v>
      </c>
      <c r="I207" s="152">
        <f t="shared" si="188"/>
        <v>50000</v>
      </c>
      <c r="J207" s="132"/>
      <c r="K207" s="132">
        <f t="shared" si="189"/>
        <v>50000</v>
      </c>
      <c r="L207" s="132">
        <f t="shared" si="185"/>
        <v>50000</v>
      </c>
      <c r="M207" s="132">
        <v>0</v>
      </c>
      <c r="N207" s="132"/>
      <c r="O207" s="132">
        <v>50000</v>
      </c>
      <c r="P207" s="132"/>
      <c r="Q207" s="132"/>
      <c r="R207" s="132"/>
      <c r="S207" s="132">
        <f t="shared" si="186"/>
        <v>50000</v>
      </c>
    </row>
    <row r="208" spans="2:19" s="2" customFormat="1" ht="21.95" customHeight="1">
      <c r="B208" s="94"/>
      <c r="C208" s="95"/>
      <c r="D208" s="66"/>
      <c r="E208" s="66"/>
      <c r="F208" s="200"/>
      <c r="G208" s="218"/>
      <c r="H208" s="63" t="s">
        <v>21</v>
      </c>
      <c r="I208" s="152">
        <f t="shared" si="188"/>
        <v>50000</v>
      </c>
      <c r="J208" s="132"/>
      <c r="K208" s="132">
        <f t="shared" si="189"/>
        <v>50000</v>
      </c>
      <c r="L208" s="132">
        <f t="shared" si="185"/>
        <v>50000</v>
      </c>
      <c r="M208" s="132">
        <v>0</v>
      </c>
      <c r="N208" s="132"/>
      <c r="O208" s="132">
        <v>50000</v>
      </c>
      <c r="P208" s="132"/>
      <c r="Q208" s="132"/>
      <c r="R208" s="132"/>
      <c r="S208" s="132">
        <f t="shared" si="186"/>
        <v>50000</v>
      </c>
    </row>
    <row r="209" spans="2:19" s="2" customFormat="1" ht="22.5" customHeight="1">
      <c r="B209" s="94">
        <f t="shared" si="187"/>
        <v>83</v>
      </c>
      <c r="C209" s="86" t="s">
        <v>135</v>
      </c>
      <c r="D209" s="60" t="s">
        <v>136</v>
      </c>
      <c r="E209" s="60" t="s">
        <v>38</v>
      </c>
      <c r="F209" s="216" t="s">
        <v>155</v>
      </c>
      <c r="G209" s="203" t="s">
        <v>138</v>
      </c>
      <c r="H209" s="63" t="s">
        <v>12</v>
      </c>
      <c r="I209" s="152">
        <f t="shared" si="188"/>
        <v>14000</v>
      </c>
      <c r="J209" s="132"/>
      <c r="K209" s="132">
        <f t="shared" si="189"/>
        <v>14000</v>
      </c>
      <c r="L209" s="132">
        <f t="shared" si="185"/>
        <v>14000</v>
      </c>
      <c r="M209" s="132"/>
      <c r="N209" s="132"/>
      <c r="O209" s="132">
        <v>14000</v>
      </c>
      <c r="P209" s="132"/>
      <c r="Q209" s="132"/>
      <c r="R209" s="132"/>
      <c r="S209" s="132">
        <f t="shared" si="186"/>
        <v>14000</v>
      </c>
    </row>
    <row r="210" spans="2:19" s="2" customFormat="1" ht="20.25" customHeight="1">
      <c r="B210" s="94"/>
      <c r="C210" s="91"/>
      <c r="D210" s="66"/>
      <c r="E210" s="66"/>
      <c r="F210" s="217"/>
      <c r="G210" s="218"/>
      <c r="H210" s="63" t="s">
        <v>21</v>
      </c>
      <c r="I210" s="152">
        <f t="shared" si="188"/>
        <v>14000</v>
      </c>
      <c r="J210" s="132"/>
      <c r="K210" s="132">
        <f t="shared" si="189"/>
        <v>14000</v>
      </c>
      <c r="L210" s="132">
        <f t="shared" si="185"/>
        <v>14000</v>
      </c>
      <c r="M210" s="132"/>
      <c r="N210" s="132"/>
      <c r="O210" s="132">
        <v>14000</v>
      </c>
      <c r="P210" s="132"/>
      <c r="Q210" s="132"/>
      <c r="R210" s="132"/>
      <c r="S210" s="132">
        <f t="shared" si="186"/>
        <v>14000</v>
      </c>
    </row>
    <row r="211" spans="2:19" s="6" customFormat="1" ht="18" customHeight="1">
      <c r="B211" s="94">
        <f t="shared" si="187"/>
        <v>84</v>
      </c>
      <c r="C211" s="210" t="s">
        <v>135</v>
      </c>
      <c r="D211" s="123" t="s">
        <v>136</v>
      </c>
      <c r="E211" s="123" t="s">
        <v>38</v>
      </c>
      <c r="F211" s="216" t="s">
        <v>156</v>
      </c>
      <c r="G211" s="203" t="s">
        <v>138</v>
      </c>
      <c r="H211" s="213" t="s">
        <v>12</v>
      </c>
      <c r="I211" s="152">
        <f t="shared" si="188"/>
        <v>12000</v>
      </c>
      <c r="J211" s="150"/>
      <c r="K211" s="150">
        <f t="shared" si="189"/>
        <v>12000</v>
      </c>
      <c r="L211" s="132">
        <f t="shared" si="185"/>
        <v>12000</v>
      </c>
      <c r="M211" s="150">
        <v>0</v>
      </c>
      <c r="N211" s="150"/>
      <c r="O211" s="150">
        <v>12000</v>
      </c>
      <c r="P211" s="150"/>
      <c r="Q211" s="150"/>
      <c r="R211" s="150"/>
      <c r="S211" s="132">
        <f t="shared" si="186"/>
        <v>12000</v>
      </c>
    </row>
    <row r="212" spans="2:19" s="6" customFormat="1" ht="20.25" customHeight="1">
      <c r="B212" s="94"/>
      <c r="C212" s="210"/>
      <c r="D212" s="125"/>
      <c r="E212" s="125"/>
      <c r="F212" s="217"/>
      <c r="G212" s="218"/>
      <c r="H212" s="213" t="s">
        <v>21</v>
      </c>
      <c r="I212" s="152">
        <f t="shared" si="188"/>
        <v>12000</v>
      </c>
      <c r="J212" s="150"/>
      <c r="K212" s="150">
        <f t="shared" si="189"/>
        <v>12000</v>
      </c>
      <c r="L212" s="132">
        <f t="shared" si="185"/>
        <v>12000</v>
      </c>
      <c r="M212" s="150">
        <v>0</v>
      </c>
      <c r="N212" s="150"/>
      <c r="O212" s="150">
        <v>12000</v>
      </c>
      <c r="P212" s="150"/>
      <c r="Q212" s="150"/>
      <c r="R212" s="150"/>
      <c r="S212" s="132">
        <f t="shared" si="186"/>
        <v>12000</v>
      </c>
    </row>
    <row r="213" spans="2:19" s="6" customFormat="1" ht="15" customHeight="1">
      <c r="B213" s="94">
        <f t="shared" si="187"/>
        <v>85</v>
      </c>
      <c r="C213" s="210" t="s">
        <v>135</v>
      </c>
      <c r="D213" s="123" t="s">
        <v>136</v>
      </c>
      <c r="E213" s="123" t="s">
        <v>38</v>
      </c>
      <c r="F213" s="216" t="s">
        <v>157</v>
      </c>
      <c r="G213" s="203" t="s">
        <v>138</v>
      </c>
      <c r="H213" s="213" t="s">
        <v>12</v>
      </c>
      <c r="I213" s="152">
        <f t="shared" si="188"/>
        <v>3000</v>
      </c>
      <c r="J213" s="150"/>
      <c r="K213" s="150">
        <f>L213</f>
        <v>3000</v>
      </c>
      <c r="L213" s="132">
        <f t="shared" si="185"/>
        <v>3000</v>
      </c>
      <c r="M213" s="150">
        <v>0</v>
      </c>
      <c r="N213" s="150"/>
      <c r="O213" s="150">
        <v>3000</v>
      </c>
      <c r="P213" s="150"/>
      <c r="Q213" s="150"/>
      <c r="R213" s="150"/>
      <c r="S213" s="132">
        <f t="shared" si="186"/>
        <v>3000</v>
      </c>
    </row>
    <row r="214" spans="2:19" s="6" customFormat="1" ht="24" customHeight="1">
      <c r="B214" s="94"/>
      <c r="C214" s="210"/>
      <c r="D214" s="125"/>
      <c r="E214" s="125"/>
      <c r="F214" s="217"/>
      <c r="G214" s="218"/>
      <c r="H214" s="213" t="s">
        <v>21</v>
      </c>
      <c r="I214" s="152">
        <f t="shared" si="188"/>
        <v>3000</v>
      </c>
      <c r="J214" s="150"/>
      <c r="K214" s="150">
        <f>L214</f>
        <v>3000</v>
      </c>
      <c r="L214" s="132">
        <f t="shared" si="185"/>
        <v>3000</v>
      </c>
      <c r="M214" s="150">
        <v>0</v>
      </c>
      <c r="N214" s="150"/>
      <c r="O214" s="150">
        <v>3000</v>
      </c>
      <c r="P214" s="150"/>
      <c r="Q214" s="150"/>
      <c r="R214" s="150"/>
      <c r="S214" s="132">
        <f t="shared" si="186"/>
        <v>3000</v>
      </c>
    </row>
    <row r="215" spans="2:19" s="2" customFormat="1" ht="21" customHeight="1">
      <c r="B215" s="94">
        <f t="shared" si="187"/>
        <v>86</v>
      </c>
      <c r="C215" s="210" t="s">
        <v>135</v>
      </c>
      <c r="D215" s="123" t="s">
        <v>136</v>
      </c>
      <c r="E215" s="123" t="s">
        <v>38</v>
      </c>
      <c r="F215" s="216" t="s">
        <v>158</v>
      </c>
      <c r="G215" s="203" t="s">
        <v>138</v>
      </c>
      <c r="H215" s="213" t="s">
        <v>12</v>
      </c>
      <c r="I215" s="152">
        <f t="shared" si="188"/>
        <v>11200</v>
      </c>
      <c r="J215" s="188"/>
      <c r="K215" s="150">
        <f aca="true" t="shared" si="190" ref="K215:K236">L215</f>
        <v>11200</v>
      </c>
      <c r="L215" s="132">
        <f t="shared" si="185"/>
        <v>11200</v>
      </c>
      <c r="M215" s="188"/>
      <c r="N215" s="188"/>
      <c r="O215" s="150">
        <v>11200</v>
      </c>
      <c r="P215" s="188"/>
      <c r="Q215" s="188"/>
      <c r="R215" s="188"/>
      <c r="S215" s="132">
        <f t="shared" si="186"/>
        <v>11200</v>
      </c>
    </row>
    <row r="216" spans="2:19" s="2" customFormat="1" ht="21" customHeight="1">
      <c r="B216" s="94"/>
      <c r="C216" s="210"/>
      <c r="D216" s="125"/>
      <c r="E216" s="125"/>
      <c r="F216" s="217"/>
      <c r="G216" s="218"/>
      <c r="H216" s="213" t="s">
        <v>21</v>
      </c>
      <c r="I216" s="152">
        <f t="shared" si="188"/>
        <v>11200</v>
      </c>
      <c r="J216" s="188"/>
      <c r="K216" s="150">
        <f t="shared" si="190"/>
        <v>11200</v>
      </c>
      <c r="L216" s="132">
        <f t="shared" si="185"/>
        <v>11200</v>
      </c>
      <c r="M216" s="188"/>
      <c r="N216" s="188"/>
      <c r="O216" s="150">
        <v>11200</v>
      </c>
      <c r="P216" s="188"/>
      <c r="Q216" s="188"/>
      <c r="R216" s="188"/>
      <c r="S216" s="132">
        <f t="shared" si="186"/>
        <v>11200</v>
      </c>
    </row>
    <row r="217" spans="2:19" s="2" customFormat="1" ht="21" customHeight="1">
      <c r="B217" s="94">
        <f t="shared" si="187"/>
        <v>87</v>
      </c>
      <c r="C217" s="95" t="s">
        <v>135</v>
      </c>
      <c r="D217" s="123" t="s">
        <v>136</v>
      </c>
      <c r="E217" s="123" t="s">
        <v>38</v>
      </c>
      <c r="F217" s="216" t="s">
        <v>159</v>
      </c>
      <c r="G217" s="203" t="s">
        <v>138</v>
      </c>
      <c r="H217" s="213" t="s">
        <v>12</v>
      </c>
      <c r="I217" s="152">
        <f t="shared" si="188"/>
        <v>120000</v>
      </c>
      <c r="J217" s="188"/>
      <c r="K217" s="150">
        <f t="shared" si="190"/>
        <v>120000</v>
      </c>
      <c r="L217" s="132">
        <f t="shared" si="185"/>
        <v>120000</v>
      </c>
      <c r="M217" s="188"/>
      <c r="N217" s="188"/>
      <c r="O217" s="150">
        <v>120000</v>
      </c>
      <c r="P217" s="188"/>
      <c r="Q217" s="188"/>
      <c r="R217" s="188"/>
      <c r="S217" s="132">
        <f t="shared" si="186"/>
        <v>120000</v>
      </c>
    </row>
    <row r="218" spans="2:19" s="2" customFormat="1" ht="21" customHeight="1">
      <c r="B218" s="94"/>
      <c r="C218" s="95"/>
      <c r="D218" s="125"/>
      <c r="E218" s="125"/>
      <c r="F218" s="217"/>
      <c r="G218" s="218"/>
      <c r="H218" s="213" t="s">
        <v>21</v>
      </c>
      <c r="I218" s="152">
        <f t="shared" si="188"/>
        <v>120000</v>
      </c>
      <c r="J218" s="188"/>
      <c r="K218" s="150">
        <f t="shared" si="190"/>
        <v>120000</v>
      </c>
      <c r="L218" s="132">
        <f t="shared" si="185"/>
        <v>120000</v>
      </c>
      <c r="M218" s="188"/>
      <c r="N218" s="188"/>
      <c r="O218" s="150">
        <v>120000</v>
      </c>
      <c r="P218" s="188"/>
      <c r="Q218" s="188"/>
      <c r="R218" s="188"/>
      <c r="S218" s="132">
        <f t="shared" si="186"/>
        <v>120000</v>
      </c>
    </row>
    <row r="219" spans="2:19" s="2" customFormat="1" ht="16.5" customHeight="1">
      <c r="B219" s="94">
        <f t="shared" si="187"/>
        <v>88</v>
      </c>
      <c r="C219" s="95" t="s">
        <v>135</v>
      </c>
      <c r="D219" s="123" t="s">
        <v>136</v>
      </c>
      <c r="E219" s="123" t="s">
        <v>38</v>
      </c>
      <c r="F219" s="216" t="s">
        <v>160</v>
      </c>
      <c r="G219" s="203" t="s">
        <v>138</v>
      </c>
      <c r="H219" s="213" t="s">
        <v>12</v>
      </c>
      <c r="I219" s="152">
        <f t="shared" si="188"/>
        <v>9000</v>
      </c>
      <c r="J219" s="188"/>
      <c r="K219" s="150">
        <f t="shared" si="190"/>
        <v>9000</v>
      </c>
      <c r="L219" s="132">
        <f t="shared" si="185"/>
        <v>9000</v>
      </c>
      <c r="M219" s="188"/>
      <c r="N219" s="188"/>
      <c r="O219" s="150">
        <v>9000</v>
      </c>
      <c r="P219" s="188"/>
      <c r="Q219" s="188"/>
      <c r="R219" s="188"/>
      <c r="S219" s="132">
        <f t="shared" si="186"/>
        <v>9000</v>
      </c>
    </row>
    <row r="220" spans="2:19" s="2" customFormat="1" ht="21" customHeight="1">
      <c r="B220" s="94"/>
      <c r="C220" s="95"/>
      <c r="D220" s="125"/>
      <c r="E220" s="125"/>
      <c r="F220" s="217"/>
      <c r="G220" s="218"/>
      <c r="H220" s="213" t="s">
        <v>21</v>
      </c>
      <c r="I220" s="152">
        <f t="shared" si="188"/>
        <v>9000</v>
      </c>
      <c r="J220" s="188"/>
      <c r="K220" s="150">
        <f t="shared" si="190"/>
        <v>9000</v>
      </c>
      <c r="L220" s="132">
        <f t="shared" si="185"/>
        <v>9000</v>
      </c>
      <c r="M220" s="188"/>
      <c r="N220" s="188"/>
      <c r="O220" s="150">
        <v>9000</v>
      </c>
      <c r="P220" s="188"/>
      <c r="Q220" s="188"/>
      <c r="R220" s="188"/>
      <c r="S220" s="132">
        <f t="shared" si="186"/>
        <v>9000</v>
      </c>
    </row>
    <row r="221" spans="2:19" s="2" customFormat="1" ht="21" customHeight="1">
      <c r="B221" s="94">
        <f t="shared" si="187"/>
        <v>89</v>
      </c>
      <c r="C221" s="95" t="s">
        <v>135</v>
      </c>
      <c r="D221" s="123" t="s">
        <v>136</v>
      </c>
      <c r="E221" s="123" t="s">
        <v>38</v>
      </c>
      <c r="F221" s="216" t="s">
        <v>161</v>
      </c>
      <c r="G221" s="203" t="s">
        <v>138</v>
      </c>
      <c r="H221" s="213" t="s">
        <v>12</v>
      </c>
      <c r="I221" s="152">
        <f t="shared" si="188"/>
        <v>28000</v>
      </c>
      <c r="J221" s="188"/>
      <c r="K221" s="150">
        <f t="shared" si="190"/>
        <v>28000</v>
      </c>
      <c r="L221" s="132">
        <f t="shared" si="185"/>
        <v>28000</v>
      </c>
      <c r="M221" s="188"/>
      <c r="N221" s="188"/>
      <c r="O221" s="150">
        <v>28000</v>
      </c>
      <c r="P221" s="188"/>
      <c r="Q221" s="188"/>
      <c r="R221" s="188"/>
      <c r="S221" s="132">
        <f t="shared" si="186"/>
        <v>28000</v>
      </c>
    </row>
    <row r="222" spans="2:19" s="2" customFormat="1" ht="21" customHeight="1">
      <c r="B222" s="94"/>
      <c r="C222" s="95"/>
      <c r="D222" s="125"/>
      <c r="E222" s="125"/>
      <c r="F222" s="217"/>
      <c r="G222" s="218"/>
      <c r="H222" s="213" t="s">
        <v>21</v>
      </c>
      <c r="I222" s="152">
        <f t="shared" si="188"/>
        <v>28000</v>
      </c>
      <c r="J222" s="188"/>
      <c r="K222" s="150">
        <f t="shared" si="190"/>
        <v>28000</v>
      </c>
      <c r="L222" s="132">
        <f t="shared" si="185"/>
        <v>28000</v>
      </c>
      <c r="M222" s="188"/>
      <c r="N222" s="188"/>
      <c r="O222" s="150">
        <v>28000</v>
      </c>
      <c r="P222" s="188"/>
      <c r="Q222" s="188"/>
      <c r="R222" s="188"/>
      <c r="S222" s="132">
        <f t="shared" si="186"/>
        <v>28000</v>
      </c>
    </row>
    <row r="223" spans="2:19" s="2" customFormat="1" ht="21" customHeight="1">
      <c r="B223" s="94">
        <f t="shared" si="187"/>
        <v>90</v>
      </c>
      <c r="C223" s="95" t="s">
        <v>135</v>
      </c>
      <c r="D223" s="123" t="s">
        <v>136</v>
      </c>
      <c r="E223" s="123" t="s">
        <v>38</v>
      </c>
      <c r="F223" s="216" t="s">
        <v>162</v>
      </c>
      <c r="G223" s="203" t="s">
        <v>138</v>
      </c>
      <c r="H223" s="213" t="s">
        <v>12</v>
      </c>
      <c r="I223" s="152">
        <f t="shared" si="188"/>
        <v>8000</v>
      </c>
      <c r="J223" s="188"/>
      <c r="K223" s="150">
        <f t="shared" si="190"/>
        <v>8000</v>
      </c>
      <c r="L223" s="132">
        <f t="shared" si="185"/>
        <v>8000</v>
      </c>
      <c r="M223" s="188"/>
      <c r="N223" s="188"/>
      <c r="O223" s="150">
        <v>8000</v>
      </c>
      <c r="P223" s="188"/>
      <c r="Q223" s="188"/>
      <c r="R223" s="188"/>
      <c r="S223" s="132">
        <f t="shared" si="186"/>
        <v>8000</v>
      </c>
    </row>
    <row r="224" spans="2:19" s="2" customFormat="1" ht="21" customHeight="1">
      <c r="B224" s="94"/>
      <c r="C224" s="95"/>
      <c r="D224" s="125"/>
      <c r="E224" s="125"/>
      <c r="F224" s="217"/>
      <c r="G224" s="218"/>
      <c r="H224" s="213" t="s">
        <v>21</v>
      </c>
      <c r="I224" s="152">
        <f t="shared" si="188"/>
        <v>8000</v>
      </c>
      <c r="J224" s="188"/>
      <c r="K224" s="150">
        <f t="shared" si="190"/>
        <v>8000</v>
      </c>
      <c r="L224" s="132">
        <f t="shared" si="185"/>
        <v>8000</v>
      </c>
      <c r="M224" s="188"/>
      <c r="N224" s="188"/>
      <c r="O224" s="150">
        <v>8000</v>
      </c>
      <c r="P224" s="188"/>
      <c r="Q224" s="188"/>
      <c r="R224" s="188"/>
      <c r="S224" s="132">
        <f t="shared" si="186"/>
        <v>8000</v>
      </c>
    </row>
    <row r="225" spans="2:19" s="2" customFormat="1" ht="21" customHeight="1">
      <c r="B225" s="94">
        <f t="shared" si="187"/>
        <v>91</v>
      </c>
      <c r="C225" s="95" t="s">
        <v>135</v>
      </c>
      <c r="D225" s="215" t="s">
        <v>136</v>
      </c>
      <c r="E225" s="123" t="s">
        <v>38</v>
      </c>
      <c r="F225" s="216" t="s">
        <v>163</v>
      </c>
      <c r="G225" s="203" t="s">
        <v>138</v>
      </c>
      <c r="H225" s="213" t="s">
        <v>12</v>
      </c>
      <c r="I225" s="152">
        <f t="shared" si="188"/>
        <v>20000</v>
      </c>
      <c r="J225" s="188"/>
      <c r="K225" s="150">
        <f t="shared" si="190"/>
        <v>20000</v>
      </c>
      <c r="L225" s="132">
        <f t="shared" si="185"/>
        <v>20000</v>
      </c>
      <c r="M225" s="188"/>
      <c r="N225" s="188"/>
      <c r="O225" s="150">
        <v>20000</v>
      </c>
      <c r="P225" s="188"/>
      <c r="Q225" s="188"/>
      <c r="R225" s="188"/>
      <c r="S225" s="132">
        <f t="shared" si="186"/>
        <v>20000</v>
      </c>
    </row>
    <row r="226" spans="2:19" s="2" customFormat="1" ht="21" customHeight="1">
      <c r="B226" s="94"/>
      <c r="C226" s="95"/>
      <c r="D226" s="66"/>
      <c r="E226" s="125"/>
      <c r="F226" s="217"/>
      <c r="G226" s="218"/>
      <c r="H226" s="213" t="s">
        <v>21</v>
      </c>
      <c r="I226" s="152">
        <f t="shared" si="188"/>
        <v>20000</v>
      </c>
      <c r="J226" s="188"/>
      <c r="K226" s="150">
        <f t="shared" si="190"/>
        <v>20000</v>
      </c>
      <c r="L226" s="132">
        <f t="shared" si="185"/>
        <v>20000</v>
      </c>
      <c r="M226" s="188"/>
      <c r="N226" s="188"/>
      <c r="O226" s="150">
        <v>20000</v>
      </c>
      <c r="P226" s="188"/>
      <c r="Q226" s="188"/>
      <c r="R226" s="188"/>
      <c r="S226" s="132">
        <f t="shared" si="186"/>
        <v>20000</v>
      </c>
    </row>
    <row r="227" spans="2:19" s="2" customFormat="1" ht="21" customHeight="1">
      <c r="B227" s="94">
        <f t="shared" si="187"/>
        <v>92</v>
      </c>
      <c r="C227" s="95" t="s">
        <v>135</v>
      </c>
      <c r="D227" s="60" t="s">
        <v>139</v>
      </c>
      <c r="E227" s="123" t="s">
        <v>38</v>
      </c>
      <c r="F227" s="219" t="s">
        <v>164</v>
      </c>
      <c r="G227" s="89" t="s">
        <v>141</v>
      </c>
      <c r="H227" s="213" t="s">
        <v>12</v>
      </c>
      <c r="I227" s="152">
        <f t="shared" si="188"/>
        <v>3000</v>
      </c>
      <c r="J227" s="188"/>
      <c r="K227" s="150">
        <f t="shared" si="190"/>
        <v>3000</v>
      </c>
      <c r="L227" s="132">
        <f t="shared" si="185"/>
        <v>3000</v>
      </c>
      <c r="M227" s="188"/>
      <c r="N227" s="188"/>
      <c r="O227" s="150">
        <v>3000</v>
      </c>
      <c r="P227" s="188"/>
      <c r="Q227" s="188"/>
      <c r="R227" s="188"/>
      <c r="S227" s="132">
        <f t="shared" si="186"/>
        <v>3000</v>
      </c>
    </row>
    <row r="228" spans="2:19" s="2" customFormat="1" ht="21" customHeight="1">
      <c r="B228" s="94"/>
      <c r="C228" s="95"/>
      <c r="D228" s="66"/>
      <c r="E228" s="125"/>
      <c r="F228" s="220"/>
      <c r="G228" s="89"/>
      <c r="H228" s="213" t="s">
        <v>21</v>
      </c>
      <c r="I228" s="152">
        <f t="shared" si="188"/>
        <v>3000</v>
      </c>
      <c r="J228" s="188"/>
      <c r="K228" s="150">
        <f t="shared" si="190"/>
        <v>3000</v>
      </c>
      <c r="L228" s="132">
        <f t="shared" si="185"/>
        <v>3000</v>
      </c>
      <c r="M228" s="188"/>
      <c r="N228" s="188"/>
      <c r="O228" s="150">
        <v>3000</v>
      </c>
      <c r="P228" s="188"/>
      <c r="Q228" s="188"/>
      <c r="R228" s="188"/>
      <c r="S228" s="132">
        <f t="shared" si="186"/>
        <v>3000</v>
      </c>
    </row>
    <row r="229" spans="2:19" s="2" customFormat="1" ht="21" customHeight="1">
      <c r="B229" s="94">
        <f t="shared" si="187"/>
        <v>93</v>
      </c>
      <c r="C229" s="95" t="s">
        <v>135</v>
      </c>
      <c r="D229" s="60" t="s">
        <v>139</v>
      </c>
      <c r="E229" s="123" t="s">
        <v>38</v>
      </c>
      <c r="F229" s="219" t="s">
        <v>165</v>
      </c>
      <c r="G229" s="89" t="s">
        <v>141</v>
      </c>
      <c r="H229" s="213" t="s">
        <v>12</v>
      </c>
      <c r="I229" s="152">
        <f t="shared" si="188"/>
        <v>4000</v>
      </c>
      <c r="J229" s="188"/>
      <c r="K229" s="150">
        <f t="shared" si="190"/>
        <v>4000</v>
      </c>
      <c r="L229" s="132">
        <f t="shared" si="185"/>
        <v>4000</v>
      </c>
      <c r="M229" s="188"/>
      <c r="N229" s="188"/>
      <c r="O229" s="150">
        <v>4000</v>
      </c>
      <c r="P229" s="188"/>
      <c r="Q229" s="188"/>
      <c r="R229" s="188"/>
      <c r="S229" s="132">
        <f t="shared" si="186"/>
        <v>4000</v>
      </c>
    </row>
    <row r="230" spans="2:19" s="2" customFormat="1" ht="21" customHeight="1">
      <c r="B230" s="94"/>
      <c r="C230" s="95"/>
      <c r="D230" s="66"/>
      <c r="E230" s="125"/>
      <c r="F230" s="220"/>
      <c r="G230" s="89"/>
      <c r="H230" s="213" t="s">
        <v>21</v>
      </c>
      <c r="I230" s="152">
        <f t="shared" si="188"/>
        <v>4000</v>
      </c>
      <c r="J230" s="188"/>
      <c r="K230" s="150">
        <f t="shared" si="190"/>
        <v>4000</v>
      </c>
      <c r="L230" s="132">
        <f t="shared" si="185"/>
        <v>4000</v>
      </c>
      <c r="M230" s="188"/>
      <c r="N230" s="188"/>
      <c r="O230" s="150">
        <v>4000</v>
      </c>
      <c r="P230" s="188"/>
      <c r="Q230" s="188"/>
      <c r="R230" s="188"/>
      <c r="S230" s="132">
        <f t="shared" si="186"/>
        <v>4000</v>
      </c>
    </row>
    <row r="231" spans="2:19" s="2" customFormat="1" ht="21" customHeight="1">
      <c r="B231" s="94">
        <f t="shared" si="187"/>
        <v>94</v>
      </c>
      <c r="C231" s="95" t="s">
        <v>135</v>
      </c>
      <c r="D231" s="60" t="s">
        <v>139</v>
      </c>
      <c r="E231" s="123" t="s">
        <v>38</v>
      </c>
      <c r="F231" s="219" t="s">
        <v>166</v>
      </c>
      <c r="G231" s="89" t="s">
        <v>141</v>
      </c>
      <c r="H231" s="213" t="s">
        <v>12</v>
      </c>
      <c r="I231" s="152">
        <f t="shared" si="188"/>
        <v>13500</v>
      </c>
      <c r="J231" s="188"/>
      <c r="K231" s="150">
        <f t="shared" si="190"/>
        <v>13500</v>
      </c>
      <c r="L231" s="132">
        <f t="shared" si="185"/>
        <v>13500</v>
      </c>
      <c r="M231" s="188"/>
      <c r="N231" s="188"/>
      <c r="O231" s="150">
        <v>13500</v>
      </c>
      <c r="P231" s="188"/>
      <c r="Q231" s="188"/>
      <c r="R231" s="188"/>
      <c r="S231" s="132">
        <f t="shared" si="186"/>
        <v>13500</v>
      </c>
    </row>
    <row r="232" spans="2:19" s="2" customFormat="1" ht="21" customHeight="1">
      <c r="B232" s="94"/>
      <c r="C232" s="95"/>
      <c r="D232" s="66"/>
      <c r="E232" s="125"/>
      <c r="F232" s="220"/>
      <c r="G232" s="89"/>
      <c r="H232" s="213" t="s">
        <v>21</v>
      </c>
      <c r="I232" s="152">
        <f t="shared" si="188"/>
        <v>13500</v>
      </c>
      <c r="J232" s="188"/>
      <c r="K232" s="150">
        <f t="shared" si="190"/>
        <v>13500</v>
      </c>
      <c r="L232" s="132">
        <f t="shared" si="185"/>
        <v>13500</v>
      </c>
      <c r="M232" s="188"/>
      <c r="N232" s="188"/>
      <c r="O232" s="150">
        <v>13500</v>
      </c>
      <c r="P232" s="188"/>
      <c r="Q232" s="188"/>
      <c r="R232" s="188"/>
      <c r="S232" s="132">
        <f t="shared" si="186"/>
        <v>13500</v>
      </c>
    </row>
    <row r="233" spans="2:19" s="2" customFormat="1" ht="21" customHeight="1">
      <c r="B233" s="94">
        <f t="shared" si="187"/>
        <v>95</v>
      </c>
      <c r="C233" s="95" t="s">
        <v>135</v>
      </c>
      <c r="D233" s="60" t="s">
        <v>139</v>
      </c>
      <c r="E233" s="123" t="s">
        <v>38</v>
      </c>
      <c r="F233" s="219" t="s">
        <v>167</v>
      </c>
      <c r="G233" s="89" t="s">
        <v>141</v>
      </c>
      <c r="H233" s="213" t="s">
        <v>12</v>
      </c>
      <c r="I233" s="152">
        <f t="shared" si="188"/>
        <v>2500</v>
      </c>
      <c r="J233" s="188"/>
      <c r="K233" s="150">
        <f t="shared" si="190"/>
        <v>2500</v>
      </c>
      <c r="L233" s="132">
        <f t="shared" si="185"/>
        <v>2500</v>
      </c>
      <c r="M233" s="188"/>
      <c r="N233" s="188"/>
      <c r="O233" s="150">
        <v>2500</v>
      </c>
      <c r="P233" s="188"/>
      <c r="Q233" s="188"/>
      <c r="R233" s="188"/>
      <c r="S233" s="132">
        <f t="shared" si="186"/>
        <v>2500</v>
      </c>
    </row>
    <row r="234" spans="2:19" s="2" customFormat="1" ht="21" customHeight="1">
      <c r="B234" s="94"/>
      <c r="C234" s="95"/>
      <c r="D234" s="66"/>
      <c r="E234" s="125"/>
      <c r="F234" s="220"/>
      <c r="G234" s="89"/>
      <c r="H234" s="213" t="s">
        <v>21</v>
      </c>
      <c r="I234" s="152">
        <f t="shared" si="188"/>
        <v>2500</v>
      </c>
      <c r="J234" s="188"/>
      <c r="K234" s="150">
        <f t="shared" si="190"/>
        <v>2500</v>
      </c>
      <c r="L234" s="132">
        <f t="shared" si="185"/>
        <v>2500</v>
      </c>
      <c r="M234" s="188"/>
      <c r="N234" s="188"/>
      <c r="O234" s="150">
        <v>2500</v>
      </c>
      <c r="P234" s="188"/>
      <c r="Q234" s="188"/>
      <c r="R234" s="188"/>
      <c r="S234" s="132">
        <f t="shared" si="186"/>
        <v>2500</v>
      </c>
    </row>
    <row r="235" spans="2:19" s="2" customFormat="1" ht="21" customHeight="1">
      <c r="B235" s="94">
        <f t="shared" si="187"/>
        <v>96</v>
      </c>
      <c r="C235" s="95" t="s">
        <v>135</v>
      </c>
      <c r="D235" s="60" t="s">
        <v>139</v>
      </c>
      <c r="E235" s="123" t="s">
        <v>38</v>
      </c>
      <c r="F235" s="219" t="s">
        <v>168</v>
      </c>
      <c r="G235" s="89" t="s">
        <v>141</v>
      </c>
      <c r="H235" s="213" t="s">
        <v>12</v>
      </c>
      <c r="I235" s="152">
        <f t="shared" si="188"/>
        <v>6000</v>
      </c>
      <c r="J235" s="188"/>
      <c r="K235" s="150">
        <f t="shared" si="190"/>
        <v>6000</v>
      </c>
      <c r="L235" s="132">
        <f t="shared" si="185"/>
        <v>6000</v>
      </c>
      <c r="M235" s="188"/>
      <c r="N235" s="188"/>
      <c r="O235" s="150">
        <v>6000</v>
      </c>
      <c r="P235" s="188"/>
      <c r="Q235" s="188"/>
      <c r="R235" s="188"/>
      <c r="S235" s="132">
        <f t="shared" si="186"/>
        <v>6000</v>
      </c>
    </row>
    <row r="236" spans="2:19" s="2" customFormat="1" ht="21" customHeight="1">
      <c r="B236" s="94"/>
      <c r="C236" s="95"/>
      <c r="D236" s="66"/>
      <c r="E236" s="125"/>
      <c r="F236" s="220"/>
      <c r="G236" s="89"/>
      <c r="H236" s="213" t="s">
        <v>21</v>
      </c>
      <c r="I236" s="152">
        <f t="shared" si="188"/>
        <v>6000</v>
      </c>
      <c r="J236" s="188"/>
      <c r="K236" s="150">
        <f t="shared" si="190"/>
        <v>6000</v>
      </c>
      <c r="L236" s="132">
        <f t="shared" si="185"/>
        <v>6000</v>
      </c>
      <c r="M236" s="188"/>
      <c r="N236" s="188"/>
      <c r="O236" s="150">
        <v>6000</v>
      </c>
      <c r="P236" s="188"/>
      <c r="Q236" s="188"/>
      <c r="R236" s="188"/>
      <c r="S236" s="132">
        <f t="shared" si="186"/>
        <v>6000</v>
      </c>
    </row>
    <row r="237" spans="2:19" s="2" customFormat="1" ht="21" customHeight="1">
      <c r="B237" s="94">
        <f t="shared" si="187"/>
        <v>97</v>
      </c>
      <c r="C237" s="95" t="s">
        <v>135</v>
      </c>
      <c r="D237" s="60" t="s">
        <v>139</v>
      </c>
      <c r="E237" s="123" t="s">
        <v>38</v>
      </c>
      <c r="F237" s="219" t="s">
        <v>169</v>
      </c>
      <c r="G237" s="89" t="s">
        <v>141</v>
      </c>
      <c r="H237" s="213" t="s">
        <v>12</v>
      </c>
      <c r="I237" s="152">
        <f t="shared" si="188"/>
        <v>9000</v>
      </c>
      <c r="J237" s="188"/>
      <c r="K237" s="150">
        <f aca="true" t="shared" si="191" ref="K237:K240">L237</f>
        <v>9000</v>
      </c>
      <c r="L237" s="132">
        <f aca="true" t="shared" si="192" ref="L237:L240">M237+O237+P237</f>
        <v>9000</v>
      </c>
      <c r="M237" s="188"/>
      <c r="N237" s="188"/>
      <c r="O237" s="150">
        <v>9000</v>
      </c>
      <c r="P237" s="188"/>
      <c r="Q237" s="188"/>
      <c r="R237" s="188"/>
      <c r="S237" s="132">
        <f aca="true" t="shared" si="193" ref="S237:S240">K237+R237</f>
        <v>9000</v>
      </c>
    </row>
    <row r="238" spans="2:19" s="2" customFormat="1" ht="21" customHeight="1">
      <c r="B238" s="94"/>
      <c r="C238" s="95"/>
      <c r="D238" s="66"/>
      <c r="E238" s="125"/>
      <c r="F238" s="220"/>
      <c r="G238" s="89"/>
      <c r="H238" s="213" t="s">
        <v>21</v>
      </c>
      <c r="I238" s="152">
        <f t="shared" si="188"/>
        <v>9000</v>
      </c>
      <c r="J238" s="188"/>
      <c r="K238" s="150">
        <f t="shared" si="191"/>
        <v>9000</v>
      </c>
      <c r="L238" s="132">
        <f t="shared" si="192"/>
        <v>9000</v>
      </c>
      <c r="M238" s="188"/>
      <c r="N238" s="188"/>
      <c r="O238" s="150">
        <v>9000</v>
      </c>
      <c r="P238" s="188"/>
      <c r="Q238" s="188"/>
      <c r="R238" s="188"/>
      <c r="S238" s="132">
        <f t="shared" si="193"/>
        <v>9000</v>
      </c>
    </row>
    <row r="239" spans="2:19" s="2" customFormat="1" ht="21" customHeight="1">
      <c r="B239" s="94">
        <f t="shared" si="187"/>
        <v>98</v>
      </c>
      <c r="C239" s="95" t="s">
        <v>135</v>
      </c>
      <c r="D239" s="60" t="s">
        <v>139</v>
      </c>
      <c r="E239" s="123" t="s">
        <v>38</v>
      </c>
      <c r="F239" s="219" t="s">
        <v>170</v>
      </c>
      <c r="G239" s="89" t="s">
        <v>141</v>
      </c>
      <c r="H239" s="213" t="s">
        <v>12</v>
      </c>
      <c r="I239" s="152">
        <f t="shared" si="188"/>
        <v>40000</v>
      </c>
      <c r="J239" s="188"/>
      <c r="K239" s="150">
        <f t="shared" si="191"/>
        <v>40000</v>
      </c>
      <c r="L239" s="132">
        <f t="shared" si="192"/>
        <v>40000</v>
      </c>
      <c r="M239" s="188"/>
      <c r="N239" s="188"/>
      <c r="O239" s="150">
        <v>40000</v>
      </c>
      <c r="P239" s="188"/>
      <c r="Q239" s="188"/>
      <c r="R239" s="188"/>
      <c r="S239" s="132">
        <f t="shared" si="193"/>
        <v>40000</v>
      </c>
    </row>
    <row r="240" spans="2:19" s="2" customFormat="1" ht="21" customHeight="1">
      <c r="B240" s="94"/>
      <c r="C240" s="95"/>
      <c r="D240" s="66"/>
      <c r="E240" s="125"/>
      <c r="F240" s="220"/>
      <c r="G240" s="89"/>
      <c r="H240" s="213" t="s">
        <v>21</v>
      </c>
      <c r="I240" s="152">
        <f t="shared" si="188"/>
        <v>40000</v>
      </c>
      <c r="J240" s="188"/>
      <c r="K240" s="150">
        <f t="shared" si="191"/>
        <v>40000</v>
      </c>
      <c r="L240" s="132">
        <f t="shared" si="192"/>
        <v>40000</v>
      </c>
      <c r="M240" s="188"/>
      <c r="N240" s="188"/>
      <c r="O240" s="150">
        <v>40000</v>
      </c>
      <c r="P240" s="188"/>
      <c r="Q240" s="188"/>
      <c r="R240" s="188"/>
      <c r="S240" s="132">
        <f t="shared" si="193"/>
        <v>40000</v>
      </c>
    </row>
    <row r="241" spans="2:19" s="2" customFormat="1" ht="21" customHeight="1">
      <c r="B241" s="94">
        <f t="shared" si="187"/>
        <v>99</v>
      </c>
      <c r="C241" s="95" t="s">
        <v>135</v>
      </c>
      <c r="D241" s="60" t="s">
        <v>139</v>
      </c>
      <c r="E241" s="123" t="s">
        <v>38</v>
      </c>
      <c r="F241" s="219" t="s">
        <v>171</v>
      </c>
      <c r="G241" s="89" t="s">
        <v>141</v>
      </c>
      <c r="H241" s="213" t="s">
        <v>12</v>
      </c>
      <c r="I241" s="152">
        <f t="shared" si="188"/>
        <v>1343175</v>
      </c>
      <c r="J241" s="188"/>
      <c r="K241" s="150">
        <f aca="true" t="shared" si="194" ref="K241:K246">L241</f>
        <v>1343175</v>
      </c>
      <c r="L241" s="132">
        <f aca="true" t="shared" si="195" ref="L241:L246">M241+O241+P241</f>
        <v>1343175</v>
      </c>
      <c r="M241" s="188"/>
      <c r="N241" s="188"/>
      <c r="O241" s="150">
        <v>1343175</v>
      </c>
      <c r="P241" s="188"/>
      <c r="Q241" s="188"/>
      <c r="R241" s="188"/>
      <c r="S241" s="132">
        <f aca="true" t="shared" si="196" ref="S241:S246">K241+R241</f>
        <v>1343175</v>
      </c>
    </row>
    <row r="242" spans="2:19" s="2" customFormat="1" ht="21" customHeight="1">
      <c r="B242" s="94"/>
      <c r="C242" s="95"/>
      <c r="D242" s="66"/>
      <c r="E242" s="125"/>
      <c r="F242" s="220"/>
      <c r="G242" s="89"/>
      <c r="H242" s="213" t="s">
        <v>21</v>
      </c>
      <c r="I242" s="152">
        <f t="shared" si="188"/>
        <v>1343175</v>
      </c>
      <c r="J242" s="188"/>
      <c r="K242" s="150">
        <f t="shared" si="194"/>
        <v>1343175</v>
      </c>
      <c r="L242" s="132">
        <f t="shared" si="195"/>
        <v>1343175</v>
      </c>
      <c r="M242" s="188"/>
      <c r="N242" s="188"/>
      <c r="O242" s="150">
        <v>1343175</v>
      </c>
      <c r="P242" s="188"/>
      <c r="Q242" s="188"/>
      <c r="R242" s="188"/>
      <c r="S242" s="132">
        <f t="shared" si="196"/>
        <v>1343175</v>
      </c>
    </row>
    <row r="243" spans="2:19" s="2" customFormat="1" ht="21" customHeight="1">
      <c r="B243" s="94">
        <f t="shared" si="187"/>
        <v>100</v>
      </c>
      <c r="C243" s="95" t="s">
        <v>135</v>
      </c>
      <c r="D243" s="60" t="s">
        <v>139</v>
      </c>
      <c r="E243" s="123" t="s">
        <v>38</v>
      </c>
      <c r="F243" s="219" t="s">
        <v>172</v>
      </c>
      <c r="G243" s="89" t="s">
        <v>141</v>
      </c>
      <c r="H243" s="213" t="s">
        <v>12</v>
      </c>
      <c r="I243" s="152">
        <f t="shared" si="188"/>
        <v>1790238</v>
      </c>
      <c r="J243" s="188"/>
      <c r="K243" s="150">
        <f t="shared" si="194"/>
        <v>1790238</v>
      </c>
      <c r="L243" s="132">
        <f t="shared" si="195"/>
        <v>1790238</v>
      </c>
      <c r="M243" s="188"/>
      <c r="N243" s="188"/>
      <c r="O243" s="150">
        <v>1790238</v>
      </c>
      <c r="P243" s="188"/>
      <c r="Q243" s="188"/>
      <c r="R243" s="188"/>
      <c r="S243" s="132">
        <f t="shared" si="196"/>
        <v>1790238</v>
      </c>
    </row>
    <row r="244" spans="2:19" s="2" customFormat="1" ht="21" customHeight="1">
      <c r="B244" s="94"/>
      <c r="C244" s="95"/>
      <c r="D244" s="66"/>
      <c r="E244" s="125"/>
      <c r="F244" s="220"/>
      <c r="G244" s="89"/>
      <c r="H244" s="213" t="s">
        <v>21</v>
      </c>
      <c r="I244" s="152">
        <f t="shared" si="188"/>
        <v>1790238</v>
      </c>
      <c r="J244" s="188"/>
      <c r="K244" s="150">
        <f t="shared" si="194"/>
        <v>1790238</v>
      </c>
      <c r="L244" s="132">
        <f t="shared" si="195"/>
        <v>1790238</v>
      </c>
      <c r="M244" s="188"/>
      <c r="N244" s="188"/>
      <c r="O244" s="150">
        <v>1790238</v>
      </c>
      <c r="P244" s="188"/>
      <c r="Q244" s="188"/>
      <c r="R244" s="188"/>
      <c r="S244" s="132">
        <f t="shared" si="196"/>
        <v>1790238</v>
      </c>
    </row>
    <row r="245" spans="2:19" s="2" customFormat="1" ht="21" customHeight="1">
      <c r="B245" s="94">
        <f t="shared" si="187"/>
        <v>101</v>
      </c>
      <c r="C245" s="95" t="s">
        <v>135</v>
      </c>
      <c r="D245" s="60" t="s">
        <v>139</v>
      </c>
      <c r="E245" s="123" t="s">
        <v>38</v>
      </c>
      <c r="F245" s="219" t="s">
        <v>173</v>
      </c>
      <c r="G245" s="89" t="s">
        <v>141</v>
      </c>
      <c r="H245" s="213" t="s">
        <v>12</v>
      </c>
      <c r="I245" s="152">
        <f t="shared" si="188"/>
        <v>547067</v>
      </c>
      <c r="J245" s="188"/>
      <c r="K245" s="150">
        <f t="shared" si="194"/>
        <v>547067</v>
      </c>
      <c r="L245" s="132">
        <f t="shared" si="195"/>
        <v>547067</v>
      </c>
      <c r="M245" s="188"/>
      <c r="N245" s="188"/>
      <c r="O245" s="150">
        <v>547067</v>
      </c>
      <c r="P245" s="188"/>
      <c r="Q245" s="188"/>
      <c r="R245" s="188"/>
      <c r="S245" s="132">
        <f t="shared" si="196"/>
        <v>547067</v>
      </c>
    </row>
    <row r="246" spans="2:19" s="2" customFormat="1" ht="21" customHeight="1">
      <c r="B246" s="94"/>
      <c r="C246" s="95"/>
      <c r="D246" s="66"/>
      <c r="E246" s="125"/>
      <c r="F246" s="220"/>
      <c r="G246" s="89"/>
      <c r="H246" s="213" t="s">
        <v>21</v>
      </c>
      <c r="I246" s="152">
        <f t="shared" si="188"/>
        <v>547067</v>
      </c>
      <c r="J246" s="188"/>
      <c r="K246" s="150">
        <f t="shared" si="194"/>
        <v>547067</v>
      </c>
      <c r="L246" s="132">
        <f t="shared" si="195"/>
        <v>547067</v>
      </c>
      <c r="M246" s="188"/>
      <c r="N246" s="188"/>
      <c r="O246" s="150">
        <v>547067</v>
      </c>
      <c r="P246" s="188"/>
      <c r="Q246" s="188"/>
      <c r="R246" s="188"/>
      <c r="S246" s="132">
        <f t="shared" si="196"/>
        <v>547067</v>
      </c>
    </row>
    <row r="247" spans="2:19" s="2" customFormat="1" ht="21" customHeight="1">
      <c r="B247" s="94">
        <f t="shared" si="187"/>
        <v>102</v>
      </c>
      <c r="C247" s="95" t="s">
        <v>135</v>
      </c>
      <c r="D247" s="60" t="s">
        <v>139</v>
      </c>
      <c r="E247" s="123" t="s">
        <v>38</v>
      </c>
      <c r="F247" s="219" t="s">
        <v>174</v>
      </c>
      <c r="G247" s="89" t="s">
        <v>141</v>
      </c>
      <c r="H247" s="213" t="s">
        <v>12</v>
      </c>
      <c r="I247" s="152">
        <f t="shared" si="188"/>
        <v>300000</v>
      </c>
      <c r="J247" s="188"/>
      <c r="K247" s="150">
        <f aca="true" t="shared" si="197" ref="K247:K250">L247</f>
        <v>300000</v>
      </c>
      <c r="L247" s="132">
        <f aca="true" t="shared" si="198" ref="L247:L250">M247+O247+P247</f>
        <v>300000</v>
      </c>
      <c r="M247" s="188"/>
      <c r="N247" s="188"/>
      <c r="O247" s="150">
        <v>300000</v>
      </c>
      <c r="P247" s="188"/>
      <c r="Q247" s="188"/>
      <c r="R247" s="188"/>
      <c r="S247" s="132">
        <f aca="true" t="shared" si="199" ref="S247:S250">K247+R247</f>
        <v>300000</v>
      </c>
    </row>
    <row r="248" spans="2:19" s="2" customFormat="1" ht="21" customHeight="1">
      <c r="B248" s="94"/>
      <c r="C248" s="95"/>
      <c r="D248" s="66"/>
      <c r="E248" s="125"/>
      <c r="F248" s="220"/>
      <c r="G248" s="89"/>
      <c r="H248" s="213" t="s">
        <v>21</v>
      </c>
      <c r="I248" s="152">
        <f t="shared" si="188"/>
        <v>300000</v>
      </c>
      <c r="J248" s="188"/>
      <c r="K248" s="150">
        <f t="shared" si="197"/>
        <v>300000</v>
      </c>
      <c r="L248" s="132">
        <f t="shared" si="198"/>
        <v>300000</v>
      </c>
      <c r="M248" s="188"/>
      <c r="N248" s="188"/>
      <c r="O248" s="150">
        <v>300000</v>
      </c>
      <c r="P248" s="188"/>
      <c r="Q248" s="188"/>
      <c r="R248" s="188"/>
      <c r="S248" s="132">
        <f t="shared" si="199"/>
        <v>300000</v>
      </c>
    </row>
    <row r="249" spans="2:19" s="2" customFormat="1" ht="21" customHeight="1">
      <c r="B249" s="94">
        <f t="shared" si="187"/>
        <v>103</v>
      </c>
      <c r="C249" s="95" t="s">
        <v>135</v>
      </c>
      <c r="D249" s="60" t="s">
        <v>139</v>
      </c>
      <c r="E249" s="123" t="s">
        <v>38</v>
      </c>
      <c r="F249" s="219" t="s">
        <v>175</v>
      </c>
      <c r="G249" s="89" t="s">
        <v>141</v>
      </c>
      <c r="H249" s="213" t="s">
        <v>12</v>
      </c>
      <c r="I249" s="152">
        <f t="shared" si="188"/>
        <v>3800</v>
      </c>
      <c r="J249" s="188"/>
      <c r="K249" s="150">
        <f t="shared" si="197"/>
        <v>3800</v>
      </c>
      <c r="L249" s="132">
        <f t="shared" si="198"/>
        <v>3800</v>
      </c>
      <c r="M249" s="188"/>
      <c r="N249" s="188"/>
      <c r="O249" s="150">
        <v>3800</v>
      </c>
      <c r="P249" s="188"/>
      <c r="Q249" s="188"/>
      <c r="R249" s="188"/>
      <c r="S249" s="132">
        <f t="shared" si="199"/>
        <v>3800</v>
      </c>
    </row>
    <row r="250" spans="2:19" s="2" customFormat="1" ht="21" customHeight="1">
      <c r="B250" s="94"/>
      <c r="C250" s="95"/>
      <c r="D250" s="66"/>
      <c r="E250" s="125"/>
      <c r="F250" s="220"/>
      <c r="G250" s="89"/>
      <c r="H250" s="213" t="s">
        <v>21</v>
      </c>
      <c r="I250" s="152">
        <f t="shared" si="188"/>
        <v>3800</v>
      </c>
      <c r="J250" s="188"/>
      <c r="K250" s="150">
        <f t="shared" si="197"/>
        <v>3800</v>
      </c>
      <c r="L250" s="132">
        <f t="shared" si="198"/>
        <v>3800</v>
      </c>
      <c r="M250" s="188"/>
      <c r="N250" s="188"/>
      <c r="O250" s="150">
        <v>3800</v>
      </c>
      <c r="P250" s="188"/>
      <c r="Q250" s="188"/>
      <c r="R250" s="188"/>
      <c r="S250" s="132">
        <f t="shared" si="199"/>
        <v>3800</v>
      </c>
    </row>
    <row r="251" spans="2:19" s="2" customFormat="1" ht="21" customHeight="1">
      <c r="B251" s="94">
        <f t="shared" si="187"/>
        <v>104</v>
      </c>
      <c r="C251" s="95" t="s">
        <v>135</v>
      </c>
      <c r="D251" s="60" t="s">
        <v>139</v>
      </c>
      <c r="E251" s="123" t="s">
        <v>38</v>
      </c>
      <c r="F251" s="219" t="s">
        <v>176</v>
      </c>
      <c r="G251" s="89" t="s">
        <v>141</v>
      </c>
      <c r="H251" s="213" t="s">
        <v>12</v>
      </c>
      <c r="I251" s="152">
        <f t="shared" si="188"/>
        <v>5000</v>
      </c>
      <c r="J251" s="188"/>
      <c r="K251" s="150">
        <f aca="true" t="shared" si="200" ref="K251:K254">L251</f>
        <v>5000</v>
      </c>
      <c r="L251" s="132">
        <f aca="true" t="shared" si="201" ref="L251:L254">M251+O251+P251</f>
        <v>5000</v>
      </c>
      <c r="M251" s="188"/>
      <c r="N251" s="188"/>
      <c r="O251" s="150">
        <v>5000</v>
      </c>
      <c r="P251" s="188"/>
      <c r="Q251" s="188"/>
      <c r="R251" s="188"/>
      <c r="S251" s="132">
        <f aca="true" t="shared" si="202" ref="S251:S254">K251+R251</f>
        <v>5000</v>
      </c>
    </row>
    <row r="252" spans="2:19" s="2" customFormat="1" ht="21" customHeight="1">
      <c r="B252" s="94"/>
      <c r="C252" s="95"/>
      <c r="D252" s="66"/>
      <c r="E252" s="125"/>
      <c r="F252" s="220"/>
      <c r="G252" s="89"/>
      <c r="H252" s="213" t="s">
        <v>21</v>
      </c>
      <c r="I252" s="152">
        <f t="shared" si="188"/>
        <v>5000</v>
      </c>
      <c r="J252" s="188"/>
      <c r="K252" s="150">
        <f t="shared" si="200"/>
        <v>5000</v>
      </c>
      <c r="L252" s="132">
        <f t="shared" si="201"/>
        <v>5000</v>
      </c>
      <c r="M252" s="188"/>
      <c r="N252" s="188"/>
      <c r="O252" s="150">
        <v>5000</v>
      </c>
      <c r="P252" s="188"/>
      <c r="Q252" s="188"/>
      <c r="R252" s="188"/>
      <c r="S252" s="132">
        <f t="shared" si="202"/>
        <v>5000</v>
      </c>
    </row>
    <row r="253" spans="2:19" s="2" customFormat="1" ht="21" customHeight="1">
      <c r="B253" s="94">
        <f t="shared" si="187"/>
        <v>105</v>
      </c>
      <c r="C253" s="95" t="s">
        <v>135</v>
      </c>
      <c r="D253" s="60" t="s">
        <v>139</v>
      </c>
      <c r="E253" s="123" t="s">
        <v>38</v>
      </c>
      <c r="F253" s="219" t="s">
        <v>177</v>
      </c>
      <c r="G253" s="89" t="s">
        <v>141</v>
      </c>
      <c r="H253" s="213" t="s">
        <v>12</v>
      </c>
      <c r="I253" s="152">
        <f t="shared" si="188"/>
        <v>5000</v>
      </c>
      <c r="J253" s="188"/>
      <c r="K253" s="150">
        <f t="shared" si="200"/>
        <v>5000</v>
      </c>
      <c r="L253" s="132">
        <f t="shared" si="201"/>
        <v>5000</v>
      </c>
      <c r="M253" s="188"/>
      <c r="N253" s="188"/>
      <c r="O253" s="150">
        <v>5000</v>
      </c>
      <c r="P253" s="188"/>
      <c r="Q253" s="188"/>
      <c r="R253" s="188"/>
      <c r="S253" s="132">
        <f t="shared" si="202"/>
        <v>5000</v>
      </c>
    </row>
    <row r="254" spans="2:19" s="2" customFormat="1" ht="21" customHeight="1">
      <c r="B254" s="94"/>
      <c r="C254" s="95"/>
      <c r="D254" s="66"/>
      <c r="E254" s="125"/>
      <c r="F254" s="220"/>
      <c r="G254" s="89"/>
      <c r="H254" s="213" t="s">
        <v>21</v>
      </c>
      <c r="I254" s="152">
        <f t="shared" si="188"/>
        <v>5000</v>
      </c>
      <c r="J254" s="188"/>
      <c r="K254" s="150">
        <f t="shared" si="200"/>
        <v>5000</v>
      </c>
      <c r="L254" s="132">
        <f t="shared" si="201"/>
        <v>5000</v>
      </c>
      <c r="M254" s="188"/>
      <c r="N254" s="188"/>
      <c r="O254" s="150">
        <v>5000</v>
      </c>
      <c r="P254" s="188"/>
      <c r="Q254" s="188"/>
      <c r="R254" s="188"/>
      <c r="S254" s="132">
        <f t="shared" si="202"/>
        <v>5000</v>
      </c>
    </row>
    <row r="255" spans="2:19" s="2" customFormat="1" ht="21" customHeight="1">
      <c r="B255" s="94">
        <f t="shared" si="187"/>
        <v>106</v>
      </c>
      <c r="C255" s="95" t="s">
        <v>135</v>
      </c>
      <c r="D255" s="60" t="s">
        <v>139</v>
      </c>
      <c r="E255" s="123" t="s">
        <v>38</v>
      </c>
      <c r="F255" s="219" t="s">
        <v>178</v>
      </c>
      <c r="G255" s="89" t="s">
        <v>141</v>
      </c>
      <c r="H255" s="213" t="s">
        <v>12</v>
      </c>
      <c r="I255" s="152">
        <f t="shared" si="188"/>
        <v>5000</v>
      </c>
      <c r="J255" s="188"/>
      <c r="K255" s="150">
        <f aca="true" t="shared" si="203" ref="K255:K262">L255</f>
        <v>5000</v>
      </c>
      <c r="L255" s="132">
        <f aca="true" t="shared" si="204" ref="L255:L262">M255+O255+P255</f>
        <v>5000</v>
      </c>
      <c r="M255" s="188"/>
      <c r="N255" s="188"/>
      <c r="O255" s="150">
        <v>5000</v>
      </c>
      <c r="P255" s="188"/>
      <c r="Q255" s="188"/>
      <c r="R255" s="188"/>
      <c r="S255" s="132">
        <f aca="true" t="shared" si="205" ref="S255:S262">K255+R255</f>
        <v>5000</v>
      </c>
    </row>
    <row r="256" spans="2:19" s="2" customFormat="1" ht="21" customHeight="1">
      <c r="B256" s="94"/>
      <c r="C256" s="95"/>
      <c r="D256" s="66"/>
      <c r="E256" s="125"/>
      <c r="F256" s="220"/>
      <c r="G256" s="89"/>
      <c r="H256" s="213" t="s">
        <v>21</v>
      </c>
      <c r="I256" s="152">
        <f t="shared" si="188"/>
        <v>5000</v>
      </c>
      <c r="J256" s="188"/>
      <c r="K256" s="150">
        <f t="shared" si="203"/>
        <v>5000</v>
      </c>
      <c r="L256" s="132">
        <f t="shared" si="204"/>
        <v>5000</v>
      </c>
      <c r="M256" s="188"/>
      <c r="N256" s="188"/>
      <c r="O256" s="150">
        <v>5000</v>
      </c>
      <c r="P256" s="188"/>
      <c r="Q256" s="188"/>
      <c r="R256" s="188"/>
      <c r="S256" s="132">
        <f t="shared" si="205"/>
        <v>5000</v>
      </c>
    </row>
    <row r="257" spans="2:19" s="2" customFormat="1" ht="21" customHeight="1">
      <c r="B257" s="94">
        <f t="shared" si="187"/>
        <v>107</v>
      </c>
      <c r="C257" s="95" t="s">
        <v>135</v>
      </c>
      <c r="D257" s="60" t="s">
        <v>139</v>
      </c>
      <c r="E257" s="123" t="s">
        <v>38</v>
      </c>
      <c r="F257" s="219" t="s">
        <v>179</v>
      </c>
      <c r="G257" s="89" t="s">
        <v>141</v>
      </c>
      <c r="H257" s="213" t="s">
        <v>12</v>
      </c>
      <c r="I257" s="152">
        <f t="shared" si="188"/>
        <v>30800</v>
      </c>
      <c r="J257" s="188"/>
      <c r="K257" s="150">
        <f t="shared" si="203"/>
        <v>30800</v>
      </c>
      <c r="L257" s="132">
        <f t="shared" si="204"/>
        <v>30800</v>
      </c>
      <c r="M257" s="188"/>
      <c r="N257" s="188"/>
      <c r="O257" s="150">
        <v>30800</v>
      </c>
      <c r="P257" s="188"/>
      <c r="Q257" s="188"/>
      <c r="R257" s="188"/>
      <c r="S257" s="132">
        <f t="shared" si="205"/>
        <v>30800</v>
      </c>
    </row>
    <row r="258" spans="2:19" s="2" customFormat="1" ht="21" customHeight="1">
      <c r="B258" s="94"/>
      <c r="C258" s="95"/>
      <c r="D258" s="66"/>
      <c r="E258" s="125"/>
      <c r="F258" s="220"/>
      <c r="G258" s="89"/>
      <c r="H258" s="213" t="s">
        <v>21</v>
      </c>
      <c r="I258" s="152">
        <f t="shared" si="188"/>
        <v>30800</v>
      </c>
      <c r="J258" s="188"/>
      <c r="K258" s="150">
        <f t="shared" si="203"/>
        <v>30800</v>
      </c>
      <c r="L258" s="132">
        <f t="shared" si="204"/>
        <v>30800</v>
      </c>
      <c r="M258" s="188"/>
      <c r="N258" s="188"/>
      <c r="O258" s="150">
        <v>30800</v>
      </c>
      <c r="P258" s="188"/>
      <c r="Q258" s="188"/>
      <c r="R258" s="188"/>
      <c r="S258" s="132">
        <f t="shared" si="205"/>
        <v>30800</v>
      </c>
    </row>
    <row r="259" spans="2:19" s="2" customFormat="1" ht="21" customHeight="1">
      <c r="B259" s="94">
        <f t="shared" si="187"/>
        <v>108</v>
      </c>
      <c r="C259" s="95" t="s">
        <v>135</v>
      </c>
      <c r="D259" s="60" t="s">
        <v>139</v>
      </c>
      <c r="E259" s="123" t="s">
        <v>38</v>
      </c>
      <c r="F259" s="219" t="s">
        <v>180</v>
      </c>
      <c r="G259" s="89" t="s">
        <v>141</v>
      </c>
      <c r="H259" s="213" t="s">
        <v>12</v>
      </c>
      <c r="I259" s="152">
        <f t="shared" si="188"/>
        <v>5320</v>
      </c>
      <c r="J259" s="188"/>
      <c r="K259" s="150">
        <f t="shared" si="203"/>
        <v>5320</v>
      </c>
      <c r="L259" s="132">
        <f t="shared" si="204"/>
        <v>5320</v>
      </c>
      <c r="M259" s="188"/>
      <c r="N259" s="188"/>
      <c r="O259" s="150">
        <v>5320</v>
      </c>
      <c r="P259" s="188"/>
      <c r="Q259" s="188"/>
      <c r="R259" s="188"/>
      <c r="S259" s="132">
        <f t="shared" si="205"/>
        <v>5320</v>
      </c>
    </row>
    <row r="260" spans="2:19" s="2" customFormat="1" ht="21" customHeight="1">
      <c r="B260" s="94"/>
      <c r="C260" s="95"/>
      <c r="D260" s="66"/>
      <c r="E260" s="125"/>
      <c r="F260" s="220"/>
      <c r="G260" s="89"/>
      <c r="H260" s="213" t="s">
        <v>21</v>
      </c>
      <c r="I260" s="152">
        <f t="shared" si="188"/>
        <v>5320</v>
      </c>
      <c r="J260" s="188"/>
      <c r="K260" s="150">
        <f t="shared" si="203"/>
        <v>5320</v>
      </c>
      <c r="L260" s="132">
        <f t="shared" si="204"/>
        <v>5320</v>
      </c>
      <c r="M260" s="188"/>
      <c r="N260" s="188"/>
      <c r="O260" s="150">
        <v>5320</v>
      </c>
      <c r="P260" s="188"/>
      <c r="Q260" s="188"/>
      <c r="R260" s="188"/>
      <c r="S260" s="132">
        <f t="shared" si="205"/>
        <v>5320</v>
      </c>
    </row>
    <row r="261" spans="2:19" s="2" customFormat="1" ht="21" customHeight="1">
      <c r="B261" s="94">
        <f t="shared" si="187"/>
        <v>109</v>
      </c>
      <c r="C261" s="95" t="s">
        <v>135</v>
      </c>
      <c r="D261" s="60" t="s">
        <v>139</v>
      </c>
      <c r="E261" s="123" t="s">
        <v>38</v>
      </c>
      <c r="F261" s="219" t="s">
        <v>181</v>
      </c>
      <c r="G261" s="89" t="s">
        <v>141</v>
      </c>
      <c r="H261" s="213" t="s">
        <v>12</v>
      </c>
      <c r="I261" s="152">
        <f t="shared" si="188"/>
        <v>5600</v>
      </c>
      <c r="J261" s="188"/>
      <c r="K261" s="150">
        <f t="shared" si="203"/>
        <v>5600</v>
      </c>
      <c r="L261" s="132">
        <f t="shared" si="204"/>
        <v>5600</v>
      </c>
      <c r="M261" s="188"/>
      <c r="N261" s="188"/>
      <c r="O261" s="150">
        <v>5600</v>
      </c>
      <c r="P261" s="188"/>
      <c r="Q261" s="188"/>
      <c r="R261" s="188"/>
      <c r="S261" s="132">
        <f t="shared" si="205"/>
        <v>5600</v>
      </c>
    </row>
    <row r="262" spans="2:19" s="2" customFormat="1" ht="21" customHeight="1">
      <c r="B262" s="94"/>
      <c r="C262" s="95"/>
      <c r="D262" s="66"/>
      <c r="E262" s="125"/>
      <c r="F262" s="220"/>
      <c r="G262" s="89"/>
      <c r="H262" s="213" t="s">
        <v>21</v>
      </c>
      <c r="I262" s="152">
        <f t="shared" si="188"/>
        <v>5600</v>
      </c>
      <c r="J262" s="188"/>
      <c r="K262" s="150">
        <f t="shared" si="203"/>
        <v>5600</v>
      </c>
      <c r="L262" s="132">
        <f t="shared" si="204"/>
        <v>5600</v>
      </c>
      <c r="M262" s="188"/>
      <c r="N262" s="188"/>
      <c r="O262" s="150">
        <v>5600</v>
      </c>
      <c r="P262" s="188"/>
      <c r="Q262" s="188"/>
      <c r="R262" s="188"/>
      <c r="S262" s="132">
        <f t="shared" si="205"/>
        <v>5600</v>
      </c>
    </row>
    <row r="263" spans="2:19" s="2" customFormat="1" ht="21" customHeight="1">
      <c r="B263" s="94">
        <f t="shared" si="187"/>
        <v>110</v>
      </c>
      <c r="C263" s="95" t="s">
        <v>135</v>
      </c>
      <c r="D263" s="60" t="s">
        <v>139</v>
      </c>
      <c r="E263" s="123" t="s">
        <v>38</v>
      </c>
      <c r="F263" s="219" t="s">
        <v>182</v>
      </c>
      <c r="G263" s="89" t="s">
        <v>141</v>
      </c>
      <c r="H263" s="213" t="s">
        <v>12</v>
      </c>
      <c r="I263" s="152">
        <f t="shared" si="188"/>
        <v>9000</v>
      </c>
      <c r="J263" s="188"/>
      <c r="K263" s="150">
        <f aca="true" t="shared" si="206" ref="K263:K266">L263</f>
        <v>9000</v>
      </c>
      <c r="L263" s="132">
        <f aca="true" t="shared" si="207" ref="L263:L266">M263+O263+P263</f>
        <v>9000</v>
      </c>
      <c r="M263" s="188"/>
      <c r="N263" s="188"/>
      <c r="O263" s="150">
        <v>9000</v>
      </c>
      <c r="P263" s="188"/>
      <c r="Q263" s="188"/>
      <c r="R263" s="188"/>
      <c r="S263" s="132">
        <f aca="true" t="shared" si="208" ref="S263:S266">K263+R263</f>
        <v>9000</v>
      </c>
    </row>
    <row r="264" spans="2:19" s="2" customFormat="1" ht="21" customHeight="1">
      <c r="B264" s="94"/>
      <c r="C264" s="95"/>
      <c r="D264" s="66"/>
      <c r="E264" s="125"/>
      <c r="F264" s="220"/>
      <c r="G264" s="89"/>
      <c r="H264" s="213" t="s">
        <v>21</v>
      </c>
      <c r="I264" s="152">
        <f t="shared" si="188"/>
        <v>9000</v>
      </c>
      <c r="J264" s="188"/>
      <c r="K264" s="150">
        <f t="shared" si="206"/>
        <v>9000</v>
      </c>
      <c r="L264" s="132">
        <f t="shared" si="207"/>
        <v>9000</v>
      </c>
      <c r="M264" s="188"/>
      <c r="N264" s="188"/>
      <c r="O264" s="150">
        <v>9000</v>
      </c>
      <c r="P264" s="188"/>
      <c r="Q264" s="188"/>
      <c r="R264" s="188"/>
      <c r="S264" s="132">
        <f t="shared" si="208"/>
        <v>9000</v>
      </c>
    </row>
    <row r="265" spans="2:19" s="2" customFormat="1" ht="21" customHeight="1">
      <c r="B265" s="94">
        <f aca="true" t="shared" si="209" ref="B265:B277">B263+1</f>
        <v>111</v>
      </c>
      <c r="C265" s="95" t="s">
        <v>135</v>
      </c>
      <c r="D265" s="60" t="s">
        <v>139</v>
      </c>
      <c r="E265" s="123" t="s">
        <v>38</v>
      </c>
      <c r="F265" s="219" t="s">
        <v>183</v>
      </c>
      <c r="G265" s="89" t="s">
        <v>141</v>
      </c>
      <c r="H265" s="213" t="s">
        <v>12</v>
      </c>
      <c r="I265" s="152">
        <f t="shared" si="188"/>
        <v>5000</v>
      </c>
      <c r="J265" s="188"/>
      <c r="K265" s="150">
        <f t="shared" si="206"/>
        <v>5000</v>
      </c>
      <c r="L265" s="132">
        <f t="shared" si="207"/>
        <v>5000</v>
      </c>
      <c r="M265" s="188"/>
      <c r="N265" s="188"/>
      <c r="O265" s="150">
        <v>5000</v>
      </c>
      <c r="P265" s="188"/>
      <c r="Q265" s="188"/>
      <c r="R265" s="188"/>
      <c r="S265" s="132">
        <f t="shared" si="208"/>
        <v>5000</v>
      </c>
    </row>
    <row r="266" spans="2:19" s="2" customFormat="1" ht="21" customHeight="1">
      <c r="B266" s="94"/>
      <c r="C266" s="95"/>
      <c r="D266" s="66"/>
      <c r="E266" s="125"/>
      <c r="F266" s="220"/>
      <c r="G266" s="89"/>
      <c r="H266" s="213" t="s">
        <v>21</v>
      </c>
      <c r="I266" s="152">
        <f t="shared" si="188"/>
        <v>5000</v>
      </c>
      <c r="J266" s="188"/>
      <c r="K266" s="150">
        <f t="shared" si="206"/>
        <v>5000</v>
      </c>
      <c r="L266" s="132">
        <f t="shared" si="207"/>
        <v>5000</v>
      </c>
      <c r="M266" s="188"/>
      <c r="N266" s="188"/>
      <c r="O266" s="150">
        <v>5000</v>
      </c>
      <c r="P266" s="188"/>
      <c r="Q266" s="188"/>
      <c r="R266" s="188"/>
      <c r="S266" s="132">
        <f t="shared" si="208"/>
        <v>5000</v>
      </c>
    </row>
    <row r="267" spans="2:19" s="6" customFormat="1" ht="21" customHeight="1">
      <c r="B267" s="226">
        <f t="shared" si="209"/>
        <v>112</v>
      </c>
      <c r="C267" s="210" t="s">
        <v>135</v>
      </c>
      <c r="D267" s="123" t="s">
        <v>139</v>
      </c>
      <c r="E267" s="123" t="s">
        <v>38</v>
      </c>
      <c r="F267" s="230" t="s">
        <v>184</v>
      </c>
      <c r="G267" s="231" t="s">
        <v>141</v>
      </c>
      <c r="H267" s="213" t="s">
        <v>12</v>
      </c>
      <c r="I267" s="149">
        <f aca="true" t="shared" si="210" ref="I267:I268">O267</f>
        <v>10000</v>
      </c>
      <c r="J267" s="188"/>
      <c r="K267" s="150">
        <f aca="true" t="shared" si="211" ref="K267:K268">L267</f>
        <v>10000</v>
      </c>
      <c r="L267" s="150">
        <f aca="true" t="shared" si="212" ref="L267:L268">M267+O267+P267</f>
        <v>10000</v>
      </c>
      <c r="M267" s="188"/>
      <c r="N267" s="188"/>
      <c r="O267" s="150">
        <v>10000</v>
      </c>
      <c r="P267" s="188"/>
      <c r="Q267" s="188"/>
      <c r="R267" s="188"/>
      <c r="S267" s="150"/>
    </row>
    <row r="268" spans="2:19" s="6" customFormat="1" ht="21" customHeight="1">
      <c r="B268" s="226"/>
      <c r="C268" s="210"/>
      <c r="D268" s="125"/>
      <c r="E268" s="125"/>
      <c r="F268" s="232"/>
      <c r="G268" s="231"/>
      <c r="H268" s="213" t="s">
        <v>21</v>
      </c>
      <c r="I268" s="149">
        <f t="shared" si="210"/>
        <v>10000</v>
      </c>
      <c r="J268" s="188"/>
      <c r="K268" s="150">
        <f t="shared" si="211"/>
        <v>10000</v>
      </c>
      <c r="L268" s="150">
        <f t="shared" si="212"/>
        <v>10000</v>
      </c>
      <c r="M268" s="188"/>
      <c r="N268" s="188"/>
      <c r="O268" s="150">
        <v>10000</v>
      </c>
      <c r="P268" s="188"/>
      <c r="Q268" s="188"/>
      <c r="R268" s="188"/>
      <c r="S268" s="150"/>
    </row>
    <row r="269" spans="2:19" s="6" customFormat="1" ht="21" customHeight="1">
      <c r="B269" s="226">
        <f t="shared" si="209"/>
        <v>113</v>
      </c>
      <c r="C269" s="210" t="s">
        <v>135</v>
      </c>
      <c r="D269" s="123" t="s">
        <v>139</v>
      </c>
      <c r="E269" s="123" t="s">
        <v>38</v>
      </c>
      <c r="F269" s="230" t="s">
        <v>185</v>
      </c>
      <c r="G269" s="231" t="s">
        <v>141</v>
      </c>
      <c r="H269" s="213" t="s">
        <v>12</v>
      </c>
      <c r="I269" s="149">
        <f aca="true" t="shared" si="213" ref="I269:I270">O269</f>
        <v>10000</v>
      </c>
      <c r="J269" s="188"/>
      <c r="K269" s="150">
        <f aca="true" t="shared" si="214" ref="K269:K270">L269</f>
        <v>10000</v>
      </c>
      <c r="L269" s="150">
        <f aca="true" t="shared" si="215" ref="L269:L270">M269+O269+P269</f>
        <v>10000</v>
      </c>
      <c r="M269" s="188"/>
      <c r="N269" s="188"/>
      <c r="O269" s="150">
        <v>10000</v>
      </c>
      <c r="P269" s="188"/>
      <c r="Q269" s="188"/>
      <c r="R269" s="188"/>
      <c r="S269" s="150"/>
    </row>
    <row r="270" spans="2:19" s="6" customFormat="1" ht="21" customHeight="1">
      <c r="B270" s="226"/>
      <c r="C270" s="210"/>
      <c r="D270" s="125"/>
      <c r="E270" s="125"/>
      <c r="F270" s="232"/>
      <c r="G270" s="231"/>
      <c r="H270" s="213" t="s">
        <v>21</v>
      </c>
      <c r="I270" s="149">
        <f t="shared" si="213"/>
        <v>10000</v>
      </c>
      <c r="J270" s="188"/>
      <c r="K270" s="150">
        <f t="shared" si="214"/>
        <v>10000</v>
      </c>
      <c r="L270" s="150">
        <f t="shared" si="215"/>
        <v>10000</v>
      </c>
      <c r="M270" s="188"/>
      <c r="N270" s="188"/>
      <c r="O270" s="150">
        <v>10000</v>
      </c>
      <c r="P270" s="188"/>
      <c r="Q270" s="188"/>
      <c r="R270" s="188"/>
      <c r="S270" s="150"/>
    </row>
    <row r="271" spans="2:19" s="6" customFormat="1" ht="17.25" customHeight="1">
      <c r="B271" s="226">
        <f t="shared" si="209"/>
        <v>114</v>
      </c>
      <c r="C271" s="233" t="s">
        <v>186</v>
      </c>
      <c r="D271" s="234" t="s">
        <v>187</v>
      </c>
      <c r="E271" s="234" t="s">
        <v>49</v>
      </c>
      <c r="F271" s="235" t="s">
        <v>188</v>
      </c>
      <c r="G271" s="236" t="s">
        <v>189</v>
      </c>
      <c r="H271" s="213" t="s">
        <v>12</v>
      </c>
      <c r="I271" s="149">
        <f aca="true" t="shared" si="216" ref="I271:I278">O271</f>
        <v>30000</v>
      </c>
      <c r="J271" s="255"/>
      <c r="K271" s="150">
        <f aca="true" t="shared" si="217" ref="K271:K274">L271</f>
        <v>30000</v>
      </c>
      <c r="L271" s="150">
        <f aca="true" t="shared" si="218" ref="L271:L274">M271+O271+P271+Q271</f>
        <v>30000</v>
      </c>
      <c r="M271" s="255"/>
      <c r="N271" s="255"/>
      <c r="O271" s="150">
        <v>30000</v>
      </c>
      <c r="P271" s="255"/>
      <c r="Q271" s="262"/>
      <c r="R271" s="262"/>
      <c r="S271" s="150">
        <f aca="true" t="shared" si="219" ref="S271:S278">K271+R271</f>
        <v>30000</v>
      </c>
    </row>
    <row r="272" spans="2:19" s="6" customFormat="1" ht="21" customHeight="1">
      <c r="B272" s="226"/>
      <c r="C272" s="237"/>
      <c r="D272" s="234"/>
      <c r="E272" s="234"/>
      <c r="F272" s="238"/>
      <c r="G272" s="236"/>
      <c r="H272" s="213" t="s">
        <v>21</v>
      </c>
      <c r="I272" s="149">
        <f t="shared" si="216"/>
        <v>30000</v>
      </c>
      <c r="J272" s="255"/>
      <c r="K272" s="150">
        <f t="shared" si="217"/>
        <v>30000</v>
      </c>
      <c r="L272" s="150">
        <f t="shared" si="218"/>
        <v>30000</v>
      </c>
      <c r="M272" s="255"/>
      <c r="N272" s="255"/>
      <c r="O272" s="150">
        <v>30000</v>
      </c>
      <c r="P272" s="255"/>
      <c r="Q272" s="262"/>
      <c r="R272" s="262"/>
      <c r="S272" s="150">
        <f t="shared" si="219"/>
        <v>30000</v>
      </c>
    </row>
    <row r="273" spans="2:19" s="2" customFormat="1" ht="17.25" customHeight="1">
      <c r="B273" s="94">
        <f t="shared" si="209"/>
        <v>115</v>
      </c>
      <c r="C273" s="239" t="s">
        <v>186</v>
      </c>
      <c r="D273" s="240" t="s">
        <v>187</v>
      </c>
      <c r="E273" s="240" t="s">
        <v>49</v>
      </c>
      <c r="F273" s="241" t="s">
        <v>190</v>
      </c>
      <c r="G273" s="169" t="s">
        <v>189</v>
      </c>
      <c r="H273" s="63" t="s">
        <v>12</v>
      </c>
      <c r="I273" s="152">
        <f t="shared" si="216"/>
        <v>70000</v>
      </c>
      <c r="J273" s="256"/>
      <c r="K273" s="132">
        <f t="shared" si="217"/>
        <v>70000</v>
      </c>
      <c r="L273" s="132">
        <f t="shared" si="218"/>
        <v>70000</v>
      </c>
      <c r="M273" s="256"/>
      <c r="N273" s="256"/>
      <c r="O273" s="150">
        <v>70000</v>
      </c>
      <c r="P273" s="256"/>
      <c r="Q273" s="263"/>
      <c r="R273" s="263"/>
      <c r="S273" s="132">
        <f t="shared" si="219"/>
        <v>70000</v>
      </c>
    </row>
    <row r="274" spans="2:19" s="2" customFormat="1" ht="23.1" customHeight="1">
      <c r="B274" s="94"/>
      <c r="C274" s="242"/>
      <c r="D274" s="240"/>
      <c r="E274" s="240"/>
      <c r="F274" s="243"/>
      <c r="G274" s="169"/>
      <c r="H274" s="63" t="s">
        <v>21</v>
      </c>
      <c r="I274" s="152">
        <f t="shared" si="216"/>
        <v>70000</v>
      </c>
      <c r="J274" s="256"/>
      <c r="K274" s="132">
        <f t="shared" si="217"/>
        <v>70000</v>
      </c>
      <c r="L274" s="132">
        <f t="shared" si="218"/>
        <v>70000</v>
      </c>
      <c r="M274" s="256"/>
      <c r="N274" s="256"/>
      <c r="O274" s="150">
        <v>70000</v>
      </c>
      <c r="P274" s="256"/>
      <c r="Q274" s="263"/>
      <c r="R274" s="263"/>
      <c r="S274" s="132">
        <f t="shared" si="219"/>
        <v>70000</v>
      </c>
    </row>
    <row r="275" spans="2:19" s="2" customFormat="1" ht="17.25" customHeight="1">
      <c r="B275" s="94">
        <f t="shared" si="209"/>
        <v>116</v>
      </c>
      <c r="C275" s="239" t="s">
        <v>186</v>
      </c>
      <c r="D275" s="240" t="s">
        <v>187</v>
      </c>
      <c r="E275" s="240" t="s">
        <v>49</v>
      </c>
      <c r="F275" s="241" t="s">
        <v>191</v>
      </c>
      <c r="G275" s="169" t="s">
        <v>189</v>
      </c>
      <c r="H275" s="63" t="s">
        <v>12</v>
      </c>
      <c r="I275" s="152">
        <f t="shared" si="216"/>
        <v>2500000</v>
      </c>
      <c r="J275" s="256"/>
      <c r="K275" s="132">
        <f aca="true" t="shared" si="220" ref="K275:K276">L275</f>
        <v>2500000</v>
      </c>
      <c r="L275" s="132">
        <f aca="true" t="shared" si="221" ref="L275:L276">M275+O275+P275+Q275</f>
        <v>2500000</v>
      </c>
      <c r="M275" s="256"/>
      <c r="N275" s="256"/>
      <c r="O275" s="150">
        <v>2500000</v>
      </c>
      <c r="P275" s="256"/>
      <c r="Q275" s="263"/>
      <c r="R275" s="263"/>
      <c r="S275" s="132">
        <f t="shared" si="219"/>
        <v>2500000</v>
      </c>
    </row>
    <row r="276" spans="2:19" s="2" customFormat="1" ht="24" customHeight="1">
      <c r="B276" s="94"/>
      <c r="C276" s="242"/>
      <c r="D276" s="240"/>
      <c r="E276" s="240"/>
      <c r="F276" s="243"/>
      <c r="G276" s="169"/>
      <c r="H276" s="63" t="s">
        <v>21</v>
      </c>
      <c r="I276" s="152">
        <f t="shared" si="216"/>
        <v>2500000</v>
      </c>
      <c r="J276" s="256"/>
      <c r="K276" s="132">
        <f t="shared" si="220"/>
        <v>2500000</v>
      </c>
      <c r="L276" s="132">
        <f t="shared" si="221"/>
        <v>2500000</v>
      </c>
      <c r="M276" s="256"/>
      <c r="N276" s="256"/>
      <c r="O276" s="150">
        <v>2500000</v>
      </c>
      <c r="P276" s="256"/>
      <c r="Q276" s="263"/>
      <c r="R276" s="263"/>
      <c r="S276" s="132">
        <f t="shared" si="219"/>
        <v>2500000</v>
      </c>
    </row>
    <row r="277" spans="2:19" s="2" customFormat="1" ht="17.25" customHeight="1">
      <c r="B277" s="94">
        <f t="shared" si="209"/>
        <v>117</v>
      </c>
      <c r="C277" s="239" t="s">
        <v>186</v>
      </c>
      <c r="D277" s="240" t="s">
        <v>187</v>
      </c>
      <c r="E277" s="240" t="s">
        <v>49</v>
      </c>
      <c r="F277" s="241" t="s">
        <v>192</v>
      </c>
      <c r="G277" s="169" t="s">
        <v>189</v>
      </c>
      <c r="H277" s="63" t="s">
        <v>12</v>
      </c>
      <c r="I277" s="152">
        <f t="shared" si="216"/>
        <v>20000</v>
      </c>
      <c r="J277" s="256"/>
      <c r="K277" s="132">
        <f aca="true" t="shared" si="222" ref="K277:K278">L277</f>
        <v>20000</v>
      </c>
      <c r="L277" s="132">
        <f aca="true" t="shared" si="223" ref="L277:L278">M277+O277+P277+Q277</f>
        <v>20000</v>
      </c>
      <c r="M277" s="256"/>
      <c r="N277" s="256"/>
      <c r="O277" s="150">
        <v>20000</v>
      </c>
      <c r="P277" s="256"/>
      <c r="Q277" s="263"/>
      <c r="R277" s="263"/>
      <c r="S277" s="132">
        <f t="shared" si="219"/>
        <v>20000</v>
      </c>
    </row>
    <row r="278" spans="2:19" s="2" customFormat="1" ht="24" customHeight="1">
      <c r="B278" s="94"/>
      <c r="C278" s="242"/>
      <c r="D278" s="240"/>
      <c r="E278" s="240"/>
      <c r="F278" s="243"/>
      <c r="G278" s="169"/>
      <c r="H278" s="63" t="s">
        <v>21</v>
      </c>
      <c r="I278" s="152">
        <f t="shared" si="216"/>
        <v>20000</v>
      </c>
      <c r="J278" s="256"/>
      <c r="K278" s="132">
        <f t="shared" si="222"/>
        <v>20000</v>
      </c>
      <c r="L278" s="132">
        <f t="shared" si="223"/>
        <v>20000</v>
      </c>
      <c r="M278" s="256"/>
      <c r="N278" s="256"/>
      <c r="O278" s="150">
        <v>20000</v>
      </c>
      <c r="P278" s="256"/>
      <c r="Q278" s="263"/>
      <c r="R278" s="263"/>
      <c r="S278" s="132">
        <f t="shared" si="219"/>
        <v>20000</v>
      </c>
    </row>
    <row r="279" spans="2:19" s="1" customFormat="1" ht="15" customHeight="1">
      <c r="B279" s="68" t="s">
        <v>193</v>
      </c>
      <c r="C279" s="69"/>
      <c r="D279" s="70"/>
      <c r="E279" s="70"/>
      <c r="F279" s="70"/>
      <c r="G279" s="71"/>
      <c r="H279" s="72" t="s">
        <v>12</v>
      </c>
      <c r="I279" s="151">
        <f>I281+I285</f>
        <v>2906500</v>
      </c>
      <c r="J279" s="151">
        <f>'[1]ianuarie 2024'!A1</f>
        <v>0</v>
      </c>
      <c r="K279" s="151">
        <f aca="true" t="shared" si="224" ref="K279:Q279">K281+K285</f>
        <v>3381500</v>
      </c>
      <c r="L279" s="151">
        <f t="shared" si="224"/>
        <v>3381500</v>
      </c>
      <c r="M279" s="151">
        <f t="shared" si="224"/>
        <v>2975000</v>
      </c>
      <c r="N279" s="151">
        <f t="shared" si="224"/>
        <v>0</v>
      </c>
      <c r="O279" s="151">
        <f t="shared" si="224"/>
        <v>406500</v>
      </c>
      <c r="P279" s="151">
        <f t="shared" si="224"/>
        <v>0</v>
      </c>
      <c r="Q279" s="151">
        <f t="shared" si="224"/>
        <v>0</v>
      </c>
      <c r="R279" s="151" t="e">
        <f aca="true" t="shared" si="225" ref="R279:S279">R285</f>
        <v>#REF!</v>
      </c>
      <c r="S279" s="151" t="e">
        <f t="shared" si="225"/>
        <v>#REF!</v>
      </c>
    </row>
    <row r="280" spans="2:19" s="1" customFormat="1" ht="15">
      <c r="B280" s="73"/>
      <c r="C280" s="74"/>
      <c r="D280" s="75"/>
      <c r="E280" s="75"/>
      <c r="F280" s="75"/>
      <c r="G280" s="76"/>
      <c r="H280" s="72" t="s">
        <v>21</v>
      </c>
      <c r="I280" s="151">
        <f>I282+I286</f>
        <v>2906500</v>
      </c>
      <c r="J280" s="257"/>
      <c r="K280" s="151">
        <f aca="true" t="shared" si="226" ref="K280:Q280">K282+K286</f>
        <v>3381500</v>
      </c>
      <c r="L280" s="151">
        <f t="shared" si="226"/>
        <v>3381500</v>
      </c>
      <c r="M280" s="151">
        <f t="shared" si="226"/>
        <v>2975000</v>
      </c>
      <c r="N280" s="151">
        <f t="shared" si="226"/>
        <v>0</v>
      </c>
      <c r="O280" s="151">
        <f t="shared" si="226"/>
        <v>406500</v>
      </c>
      <c r="P280" s="151">
        <f t="shared" si="226"/>
        <v>0</v>
      </c>
      <c r="Q280" s="151">
        <f t="shared" si="226"/>
        <v>0</v>
      </c>
      <c r="R280" s="151" t="e">
        <f aca="true" t="shared" si="227" ref="R280:S280">R286</f>
        <v>#REF!</v>
      </c>
      <c r="S280" s="151" t="e">
        <f t="shared" si="227"/>
        <v>#REF!</v>
      </c>
    </row>
    <row r="281" spans="2:19" s="5" customFormat="1" ht="23.25" customHeight="1">
      <c r="B281" s="114" t="s">
        <v>65</v>
      </c>
      <c r="C281" s="115"/>
      <c r="D281" s="116"/>
      <c r="E281" s="116"/>
      <c r="F281" s="116"/>
      <c r="G281" s="117"/>
      <c r="H281" s="118" t="s">
        <v>12</v>
      </c>
      <c r="I281" s="222">
        <f>I283</f>
        <v>2903000</v>
      </c>
      <c r="J281" s="222">
        <f>J283</f>
        <v>0</v>
      </c>
      <c r="K281" s="222">
        <f aca="true" t="shared" si="228" ref="K281:S281">K283</f>
        <v>3378000</v>
      </c>
      <c r="L281" s="222">
        <f t="shared" si="228"/>
        <v>3378000</v>
      </c>
      <c r="M281" s="222">
        <f t="shared" si="228"/>
        <v>2975000</v>
      </c>
      <c r="N281" s="222">
        <f t="shared" si="228"/>
        <v>0</v>
      </c>
      <c r="O281" s="222">
        <f t="shared" si="228"/>
        <v>403000</v>
      </c>
      <c r="P281" s="222">
        <f t="shared" si="228"/>
        <v>0</v>
      </c>
      <c r="Q281" s="222">
        <f t="shared" si="228"/>
        <v>0</v>
      </c>
      <c r="R281" s="222">
        <f t="shared" si="228"/>
        <v>0</v>
      </c>
      <c r="S281" s="222">
        <f t="shared" si="228"/>
        <v>3378000</v>
      </c>
    </row>
    <row r="282" spans="2:19" s="5" customFormat="1" ht="23.25" customHeight="1">
      <c r="B282" s="119"/>
      <c r="C282" s="120"/>
      <c r="D282" s="121"/>
      <c r="E282" s="121"/>
      <c r="F282" s="121"/>
      <c r="G282" s="122"/>
      <c r="H282" s="118" t="s">
        <v>21</v>
      </c>
      <c r="I282" s="222">
        <f>I284</f>
        <v>2903000</v>
      </c>
      <c r="J282" s="222">
        <f>J284</f>
        <v>0</v>
      </c>
      <c r="K282" s="222">
        <f aca="true" t="shared" si="229" ref="K282:S282">K284</f>
        <v>3378000</v>
      </c>
      <c r="L282" s="222">
        <f t="shared" si="229"/>
        <v>3378000</v>
      </c>
      <c r="M282" s="222">
        <f t="shared" si="229"/>
        <v>2975000</v>
      </c>
      <c r="N282" s="222">
        <f t="shared" si="229"/>
        <v>0</v>
      </c>
      <c r="O282" s="222">
        <f t="shared" si="229"/>
        <v>403000</v>
      </c>
      <c r="P282" s="222">
        <f t="shared" si="229"/>
        <v>0</v>
      </c>
      <c r="Q282" s="222">
        <f t="shared" si="229"/>
        <v>0</v>
      </c>
      <c r="R282" s="222">
        <f t="shared" si="229"/>
        <v>0</v>
      </c>
      <c r="S282" s="222">
        <f t="shared" si="229"/>
        <v>3378000</v>
      </c>
    </row>
    <row r="283" spans="2:19" s="2" customFormat="1" ht="59.25" customHeight="1">
      <c r="B283" s="94">
        <f>B277+1</f>
        <v>118</v>
      </c>
      <c r="C283" s="95" t="s">
        <v>194</v>
      </c>
      <c r="D283" s="167" t="s">
        <v>195</v>
      </c>
      <c r="E283" s="167" t="s">
        <v>196</v>
      </c>
      <c r="F283" s="244" t="s">
        <v>197</v>
      </c>
      <c r="G283" s="62" t="s">
        <v>198</v>
      </c>
      <c r="H283" s="63" t="s">
        <v>12</v>
      </c>
      <c r="I283" s="258">
        <v>2903000</v>
      </c>
      <c r="J283" s="132"/>
      <c r="K283" s="132">
        <f>L283</f>
        <v>3378000</v>
      </c>
      <c r="L283" s="132">
        <f>M283+O283+P283</f>
        <v>3378000</v>
      </c>
      <c r="M283" s="132">
        <v>2975000</v>
      </c>
      <c r="N283" s="132"/>
      <c r="O283" s="132">
        <v>403000</v>
      </c>
      <c r="P283" s="132"/>
      <c r="Q283" s="132"/>
      <c r="R283" s="132"/>
      <c r="S283" s="132">
        <f>K283-R283</f>
        <v>3378000</v>
      </c>
    </row>
    <row r="284" spans="2:19" s="2" customFormat="1" ht="45.75" customHeight="1">
      <c r="B284" s="94"/>
      <c r="C284" s="95"/>
      <c r="D284" s="167"/>
      <c r="E284" s="167"/>
      <c r="F284" s="244"/>
      <c r="G284" s="62"/>
      <c r="H284" s="63" t="s">
        <v>21</v>
      </c>
      <c r="I284" s="258">
        <v>2903000</v>
      </c>
      <c r="J284" s="132"/>
      <c r="K284" s="132">
        <f>L284</f>
        <v>3378000</v>
      </c>
      <c r="L284" s="132">
        <f>M284+O284+P284</f>
        <v>3378000</v>
      </c>
      <c r="M284" s="132">
        <v>2975000</v>
      </c>
      <c r="N284" s="132"/>
      <c r="O284" s="132">
        <v>403000</v>
      </c>
      <c r="P284" s="132"/>
      <c r="Q284" s="132"/>
      <c r="R284" s="132"/>
      <c r="S284" s="132">
        <f>K284-R284</f>
        <v>3378000</v>
      </c>
    </row>
    <row r="285" spans="2:19" s="1" customFormat="1" ht="15" customHeight="1">
      <c r="B285" s="191" t="s">
        <v>35</v>
      </c>
      <c r="C285" s="192"/>
      <c r="D285" s="193"/>
      <c r="E285" s="193"/>
      <c r="F285" s="193"/>
      <c r="G285" s="194"/>
      <c r="H285" s="56" t="s">
        <v>12</v>
      </c>
      <c r="I285" s="148">
        <f>I287</f>
        <v>3500</v>
      </c>
      <c r="J285" s="148">
        <f>J287</f>
        <v>0</v>
      </c>
      <c r="K285" s="148">
        <f aca="true" t="shared" si="230" ref="K285:Q285">K287</f>
        <v>3500</v>
      </c>
      <c r="L285" s="148">
        <f t="shared" si="230"/>
        <v>3500</v>
      </c>
      <c r="M285" s="148">
        <f t="shared" si="230"/>
        <v>0</v>
      </c>
      <c r="N285" s="148">
        <f t="shared" si="230"/>
        <v>0</v>
      </c>
      <c r="O285" s="148">
        <f t="shared" si="230"/>
        <v>3500</v>
      </c>
      <c r="P285" s="148">
        <f t="shared" si="230"/>
        <v>0</v>
      </c>
      <c r="Q285" s="148">
        <f t="shared" si="230"/>
        <v>0</v>
      </c>
      <c r="R285" s="148" t="e">
        <f>#REF!+R287+#REF!</f>
        <v>#REF!</v>
      </c>
      <c r="S285" s="148" t="e">
        <f>#REF!+S287+#REF!</f>
        <v>#REF!</v>
      </c>
    </row>
    <row r="286" spans="2:19" s="1" customFormat="1" ht="30" customHeight="1">
      <c r="B286" s="195"/>
      <c r="C286" s="196"/>
      <c r="D286" s="197"/>
      <c r="E286" s="197"/>
      <c r="F286" s="197"/>
      <c r="G286" s="198"/>
      <c r="H286" s="56" t="s">
        <v>21</v>
      </c>
      <c r="I286" s="148">
        <f>I288</f>
        <v>3500</v>
      </c>
      <c r="J286" s="148">
        <f>J288</f>
        <v>0</v>
      </c>
      <c r="K286" s="148">
        <f aca="true" t="shared" si="231" ref="K286:Q286">K288</f>
        <v>3500</v>
      </c>
      <c r="L286" s="148">
        <f t="shared" si="231"/>
        <v>3500</v>
      </c>
      <c r="M286" s="148">
        <f t="shared" si="231"/>
        <v>0</v>
      </c>
      <c r="N286" s="148">
        <f t="shared" si="231"/>
        <v>0</v>
      </c>
      <c r="O286" s="148">
        <f t="shared" si="231"/>
        <v>3500</v>
      </c>
      <c r="P286" s="148">
        <f t="shared" si="231"/>
        <v>0</v>
      </c>
      <c r="Q286" s="148">
        <f t="shared" si="231"/>
        <v>0</v>
      </c>
      <c r="R286" s="148" t="e">
        <f>#REF!+R288+#REF!</f>
        <v>#REF!</v>
      </c>
      <c r="S286" s="148" t="e">
        <f>#REF!+S288+#REF!</f>
        <v>#REF!</v>
      </c>
    </row>
    <row r="287" spans="2:19" s="2" customFormat="1" ht="15" customHeight="1">
      <c r="B287" s="94">
        <f>B283+1</f>
        <v>119</v>
      </c>
      <c r="C287" s="95" t="s">
        <v>194</v>
      </c>
      <c r="D287" s="60" t="s">
        <v>199</v>
      </c>
      <c r="E287" s="60" t="s">
        <v>38</v>
      </c>
      <c r="F287" s="88" t="s">
        <v>200</v>
      </c>
      <c r="G287" s="62" t="s">
        <v>198</v>
      </c>
      <c r="H287" s="63" t="s">
        <v>12</v>
      </c>
      <c r="I287" s="152">
        <v>3500</v>
      </c>
      <c r="J287" s="132"/>
      <c r="K287" s="132">
        <f aca="true" t="shared" si="232" ref="K287:K288">L287+P287</f>
        <v>3500</v>
      </c>
      <c r="L287" s="132">
        <f aca="true" t="shared" si="233" ref="L287:L288">M287+O287+P287</f>
        <v>3500</v>
      </c>
      <c r="M287" s="132"/>
      <c r="N287" s="132"/>
      <c r="O287" s="132">
        <v>3500</v>
      </c>
      <c r="P287" s="132"/>
      <c r="Q287" s="132"/>
      <c r="R287" s="132"/>
      <c r="S287" s="132">
        <f aca="true" t="shared" si="234" ref="S287:S288">K287+R287</f>
        <v>3500</v>
      </c>
    </row>
    <row r="288" spans="2:19" s="2" customFormat="1" ht="15">
      <c r="B288" s="94"/>
      <c r="C288" s="95"/>
      <c r="D288" s="66"/>
      <c r="E288" s="66"/>
      <c r="F288" s="88"/>
      <c r="G288" s="62"/>
      <c r="H288" s="63" t="s">
        <v>21</v>
      </c>
      <c r="I288" s="152">
        <v>3500</v>
      </c>
      <c r="J288" s="132"/>
      <c r="K288" s="132">
        <f t="shared" si="232"/>
        <v>3500</v>
      </c>
      <c r="L288" s="132">
        <f t="shared" si="233"/>
        <v>3500</v>
      </c>
      <c r="M288" s="132"/>
      <c r="N288" s="132"/>
      <c r="O288" s="132">
        <v>3500</v>
      </c>
      <c r="P288" s="132"/>
      <c r="Q288" s="132"/>
      <c r="R288" s="132"/>
      <c r="S288" s="132">
        <f t="shared" si="234"/>
        <v>3500</v>
      </c>
    </row>
    <row r="289" spans="2:22" s="1" customFormat="1" ht="15" customHeight="1">
      <c r="B289" s="68" t="s">
        <v>201</v>
      </c>
      <c r="C289" s="69"/>
      <c r="D289" s="70"/>
      <c r="E289" s="70"/>
      <c r="F289" s="70"/>
      <c r="G289" s="71"/>
      <c r="H289" s="72" t="s">
        <v>12</v>
      </c>
      <c r="I289" s="151">
        <f aca="true" t="shared" si="235" ref="I289:S289">I291+I329+I335</f>
        <v>109123546</v>
      </c>
      <c r="J289" s="151">
        <f t="shared" si="235"/>
        <v>71166829.76</v>
      </c>
      <c r="K289" s="151">
        <f t="shared" si="235"/>
        <v>22077609</v>
      </c>
      <c r="L289" s="151">
        <f t="shared" si="235"/>
        <v>22077609</v>
      </c>
      <c r="M289" s="151">
        <f t="shared" si="235"/>
        <v>5238000</v>
      </c>
      <c r="N289" s="151">
        <f t="shared" si="235"/>
        <v>0</v>
      </c>
      <c r="O289" s="151">
        <f t="shared" si="235"/>
        <v>11763779</v>
      </c>
      <c r="P289" s="151">
        <f t="shared" si="235"/>
        <v>5075830</v>
      </c>
      <c r="Q289" s="151">
        <f t="shared" si="235"/>
        <v>0</v>
      </c>
      <c r="R289" s="151" t="e">
        <f t="shared" si="235"/>
        <v>#REF!</v>
      </c>
      <c r="S289" s="151" t="e">
        <f t="shared" si="235"/>
        <v>#REF!</v>
      </c>
      <c r="U289" s="264"/>
      <c r="V289" s="2"/>
    </row>
    <row r="290" spans="2:22" s="1" customFormat="1" ht="15">
      <c r="B290" s="73"/>
      <c r="C290" s="74"/>
      <c r="D290" s="75"/>
      <c r="E290" s="75"/>
      <c r="F290" s="75"/>
      <c r="G290" s="76"/>
      <c r="H290" s="72" t="s">
        <v>21</v>
      </c>
      <c r="I290" s="151">
        <f aca="true" t="shared" si="236" ref="I290:S290">I292+I330+I336</f>
        <v>109123546</v>
      </c>
      <c r="J290" s="151">
        <f t="shared" si="236"/>
        <v>71166830.34</v>
      </c>
      <c r="K290" s="151">
        <f t="shared" si="236"/>
        <v>22077609</v>
      </c>
      <c r="L290" s="151">
        <f t="shared" si="236"/>
        <v>22077609</v>
      </c>
      <c r="M290" s="151">
        <f t="shared" si="236"/>
        <v>5238000</v>
      </c>
      <c r="N290" s="151">
        <f t="shared" si="236"/>
        <v>0</v>
      </c>
      <c r="O290" s="151">
        <f t="shared" si="236"/>
        <v>11763779</v>
      </c>
      <c r="P290" s="151">
        <f t="shared" si="236"/>
        <v>5075830</v>
      </c>
      <c r="Q290" s="151">
        <f t="shared" si="236"/>
        <v>0</v>
      </c>
      <c r="R290" s="151">
        <f t="shared" si="236"/>
        <v>0</v>
      </c>
      <c r="S290" s="151">
        <f t="shared" si="236"/>
        <v>22077609</v>
      </c>
      <c r="U290" s="265"/>
      <c r="V290" s="2"/>
    </row>
    <row r="291" spans="2:22" s="1" customFormat="1" ht="15" customHeight="1">
      <c r="B291" s="191" t="s">
        <v>202</v>
      </c>
      <c r="C291" s="192"/>
      <c r="D291" s="193"/>
      <c r="E291" s="193"/>
      <c r="F291" s="193"/>
      <c r="G291" s="194"/>
      <c r="H291" s="56" t="s">
        <v>12</v>
      </c>
      <c r="I291" s="145">
        <f>I293+I295+I297+I299+I301+I303+I305+I307+I309+I311+I313+I315+I317+I319+I321+I323+I325+I327</f>
        <v>107131096</v>
      </c>
      <c r="J291" s="145">
        <f>J293+J295+J297+J299+J301+J303+J305+J307+J309+J311+J313+J315+J317+J319+J321+J323+J325+J327</f>
        <v>70444003.37</v>
      </c>
      <c r="K291" s="145">
        <f aca="true" t="shared" si="237" ref="K291:S291">K293+K295+K297+K299+K301+K303+K305+K307+K309+K311+K313+K315+K317+K319+K321+K323+K325+K327</f>
        <v>20443209</v>
      </c>
      <c r="L291" s="145">
        <f t="shared" si="237"/>
        <v>20443209</v>
      </c>
      <c r="M291" s="145">
        <f t="shared" si="237"/>
        <v>5238000</v>
      </c>
      <c r="N291" s="145">
        <f t="shared" si="237"/>
        <v>0</v>
      </c>
      <c r="O291" s="145">
        <f t="shared" si="237"/>
        <v>10129379</v>
      </c>
      <c r="P291" s="145">
        <f t="shared" si="237"/>
        <v>5075830</v>
      </c>
      <c r="Q291" s="145">
        <f t="shared" si="237"/>
        <v>0</v>
      </c>
      <c r="R291" s="145">
        <f t="shared" si="237"/>
        <v>0</v>
      </c>
      <c r="S291" s="145">
        <f t="shared" si="237"/>
        <v>20443209</v>
      </c>
      <c r="U291" s="265"/>
      <c r="V291" s="2"/>
    </row>
    <row r="292" spans="2:19" s="1" customFormat="1" ht="15">
      <c r="B292" s="195"/>
      <c r="C292" s="196"/>
      <c r="D292" s="197"/>
      <c r="E292" s="197"/>
      <c r="F292" s="197"/>
      <c r="G292" s="198"/>
      <c r="H292" s="56" t="s">
        <v>21</v>
      </c>
      <c r="I292" s="145">
        <f>I294+I296+I298+I300+I302+I304+I306+I308+I310+I312+I314+I316+I318+I320+I322+I324+I326+I328</f>
        <v>107131096</v>
      </c>
      <c r="J292" s="145">
        <f>J294+J296+J298+J300+J302+J304+J306+J308+J310+J312+J314+J316+J318+J320+J322+J324+J326+J328</f>
        <v>70444003.55</v>
      </c>
      <c r="K292" s="145">
        <f aca="true" t="shared" si="238" ref="K292:S292">K294+K296+K298+K300+K302+K304+K306+K308+K310+K312+K314+K316+K318+K320+K322+K324+K326+K328</f>
        <v>20443209</v>
      </c>
      <c r="L292" s="145">
        <f t="shared" si="238"/>
        <v>20443209</v>
      </c>
      <c r="M292" s="145">
        <f t="shared" si="238"/>
        <v>5238000</v>
      </c>
      <c r="N292" s="145">
        <f t="shared" si="238"/>
        <v>0</v>
      </c>
      <c r="O292" s="145">
        <f t="shared" si="238"/>
        <v>10129379</v>
      </c>
      <c r="P292" s="145">
        <f t="shared" si="238"/>
        <v>5075830</v>
      </c>
      <c r="Q292" s="145">
        <f t="shared" si="238"/>
        <v>0</v>
      </c>
      <c r="R292" s="145">
        <f t="shared" si="238"/>
        <v>0</v>
      </c>
      <c r="S292" s="145">
        <f t="shared" si="238"/>
        <v>20443209</v>
      </c>
    </row>
    <row r="293" spans="2:19" s="5" customFormat="1" ht="15" customHeight="1">
      <c r="B293" s="226">
        <f>B287+1</f>
        <v>120</v>
      </c>
      <c r="C293" s="210" t="s">
        <v>203</v>
      </c>
      <c r="D293" s="245" t="s">
        <v>204</v>
      </c>
      <c r="E293" s="245" t="s">
        <v>205</v>
      </c>
      <c r="F293" s="246" t="s">
        <v>206</v>
      </c>
      <c r="G293" s="212" t="s">
        <v>40</v>
      </c>
      <c r="H293" s="213" t="s">
        <v>12</v>
      </c>
      <c r="I293" s="259">
        <v>1740334</v>
      </c>
      <c r="J293" s="150">
        <v>1031815.88</v>
      </c>
      <c r="K293" s="150">
        <f aca="true" t="shared" si="239" ref="K293:K328">L293+Q293</f>
        <v>360000</v>
      </c>
      <c r="L293" s="150">
        <f aca="true" t="shared" si="240" ref="L293:L328">M293+O293+P293</f>
        <v>360000</v>
      </c>
      <c r="M293" s="150">
        <v>0</v>
      </c>
      <c r="N293" s="150"/>
      <c r="O293" s="150">
        <v>360000</v>
      </c>
      <c r="P293" s="150">
        <v>0</v>
      </c>
      <c r="Q293" s="150"/>
      <c r="R293" s="150"/>
      <c r="S293" s="150">
        <f aca="true" t="shared" si="241" ref="S293:S318">K293+R293</f>
        <v>360000</v>
      </c>
    </row>
    <row r="294" spans="2:19" s="5" customFormat="1" ht="17.25" customHeight="1">
      <c r="B294" s="226"/>
      <c r="C294" s="210"/>
      <c r="D294" s="247"/>
      <c r="E294" s="247"/>
      <c r="F294" s="246"/>
      <c r="G294" s="212"/>
      <c r="H294" s="213" t="s">
        <v>21</v>
      </c>
      <c r="I294" s="259">
        <v>1740334</v>
      </c>
      <c r="J294" s="150">
        <v>1031815.88</v>
      </c>
      <c r="K294" s="150">
        <f t="shared" si="239"/>
        <v>360000</v>
      </c>
      <c r="L294" s="150">
        <f t="shared" si="240"/>
        <v>360000</v>
      </c>
      <c r="M294" s="150">
        <v>0</v>
      </c>
      <c r="N294" s="150"/>
      <c r="O294" s="150">
        <v>360000</v>
      </c>
      <c r="P294" s="150">
        <v>0</v>
      </c>
      <c r="Q294" s="150"/>
      <c r="R294" s="150"/>
      <c r="S294" s="150">
        <f t="shared" si="241"/>
        <v>360000</v>
      </c>
    </row>
    <row r="295" spans="2:19" s="5" customFormat="1" ht="15" customHeight="1">
      <c r="B295" s="226">
        <f>B293+1</f>
        <v>121</v>
      </c>
      <c r="C295" s="210" t="s">
        <v>203</v>
      </c>
      <c r="D295" s="245" t="s">
        <v>207</v>
      </c>
      <c r="E295" s="245" t="s">
        <v>38</v>
      </c>
      <c r="F295" s="228" t="s">
        <v>208</v>
      </c>
      <c r="G295" s="212" t="s">
        <v>40</v>
      </c>
      <c r="H295" s="213" t="s">
        <v>12</v>
      </c>
      <c r="I295" s="150">
        <v>120230</v>
      </c>
      <c r="J295" s="150">
        <v>20230</v>
      </c>
      <c r="K295" s="150">
        <f t="shared" si="239"/>
        <v>100000</v>
      </c>
      <c r="L295" s="150">
        <f t="shared" si="240"/>
        <v>100000</v>
      </c>
      <c r="M295" s="150">
        <v>0</v>
      </c>
      <c r="N295" s="150"/>
      <c r="O295" s="150">
        <v>100000</v>
      </c>
      <c r="P295" s="150"/>
      <c r="Q295" s="150"/>
      <c r="R295" s="150"/>
      <c r="S295" s="150">
        <f t="shared" si="241"/>
        <v>100000</v>
      </c>
    </row>
    <row r="296" spans="2:19" s="5" customFormat="1" ht="15">
      <c r="B296" s="226"/>
      <c r="C296" s="210"/>
      <c r="D296" s="247"/>
      <c r="E296" s="247"/>
      <c r="F296" s="228"/>
      <c r="G296" s="212"/>
      <c r="H296" s="213" t="s">
        <v>21</v>
      </c>
      <c r="I296" s="150">
        <v>120230</v>
      </c>
      <c r="J296" s="150">
        <v>20230</v>
      </c>
      <c r="K296" s="150">
        <f t="shared" si="239"/>
        <v>100000</v>
      </c>
      <c r="L296" s="150">
        <f t="shared" si="240"/>
        <v>100000</v>
      </c>
      <c r="M296" s="150">
        <v>0</v>
      </c>
      <c r="N296" s="150"/>
      <c r="O296" s="150">
        <v>100000</v>
      </c>
      <c r="P296" s="150"/>
      <c r="Q296" s="150"/>
      <c r="R296" s="150"/>
      <c r="S296" s="150">
        <f t="shared" si="241"/>
        <v>100000</v>
      </c>
    </row>
    <row r="297" spans="2:19" s="5" customFormat="1" ht="15" customHeight="1">
      <c r="B297" s="226">
        <f aca="true" t="shared" si="242" ref="B297">B295+1</f>
        <v>122</v>
      </c>
      <c r="C297" s="210" t="s">
        <v>203</v>
      </c>
      <c r="D297" s="245" t="s">
        <v>209</v>
      </c>
      <c r="E297" s="245" t="s">
        <v>38</v>
      </c>
      <c r="F297" s="228" t="s">
        <v>210</v>
      </c>
      <c r="G297" s="212" t="s">
        <v>40</v>
      </c>
      <c r="H297" s="213" t="s">
        <v>12</v>
      </c>
      <c r="I297" s="150">
        <v>260000</v>
      </c>
      <c r="J297" s="150">
        <v>6215259</v>
      </c>
      <c r="K297" s="150">
        <f t="shared" si="239"/>
        <v>260000</v>
      </c>
      <c r="L297" s="150">
        <f t="shared" si="240"/>
        <v>260000</v>
      </c>
      <c r="M297" s="150">
        <v>0</v>
      </c>
      <c r="N297" s="150"/>
      <c r="O297" s="150">
        <v>260000</v>
      </c>
      <c r="P297" s="150"/>
      <c r="Q297" s="150"/>
      <c r="R297" s="150"/>
      <c r="S297" s="150">
        <f t="shared" si="241"/>
        <v>260000</v>
      </c>
    </row>
    <row r="298" spans="2:21" s="5" customFormat="1" ht="21.95" customHeight="1">
      <c r="B298" s="226"/>
      <c r="C298" s="210"/>
      <c r="D298" s="247"/>
      <c r="E298" s="247"/>
      <c r="F298" s="228"/>
      <c r="G298" s="212"/>
      <c r="H298" s="213" t="s">
        <v>21</v>
      </c>
      <c r="I298" s="150">
        <v>260000</v>
      </c>
      <c r="J298" s="150">
        <v>6215259</v>
      </c>
      <c r="K298" s="150">
        <f t="shared" si="239"/>
        <v>260000</v>
      </c>
      <c r="L298" s="150">
        <f t="shared" si="240"/>
        <v>260000</v>
      </c>
      <c r="M298" s="150">
        <v>0</v>
      </c>
      <c r="N298" s="150"/>
      <c r="O298" s="150">
        <v>260000</v>
      </c>
      <c r="P298" s="150"/>
      <c r="Q298" s="150"/>
      <c r="R298" s="150"/>
      <c r="S298" s="150">
        <f t="shared" si="241"/>
        <v>260000</v>
      </c>
      <c r="U298" s="266"/>
    </row>
    <row r="299" spans="2:19" s="6" customFormat="1" ht="21.75" customHeight="1">
      <c r="B299" s="226">
        <f aca="true" t="shared" si="243" ref="B299">B297+1</f>
        <v>123</v>
      </c>
      <c r="C299" s="210" t="s">
        <v>203</v>
      </c>
      <c r="D299" s="245" t="s">
        <v>204</v>
      </c>
      <c r="E299" s="245" t="s">
        <v>38</v>
      </c>
      <c r="F299" s="228" t="s">
        <v>211</v>
      </c>
      <c r="G299" s="212" t="s">
        <v>40</v>
      </c>
      <c r="H299" s="213" t="s">
        <v>12</v>
      </c>
      <c r="I299" s="259">
        <v>19534982</v>
      </c>
      <c r="J299" s="150">
        <v>11857844</v>
      </c>
      <c r="K299" s="150">
        <f t="shared" si="239"/>
        <v>10000</v>
      </c>
      <c r="L299" s="150">
        <f t="shared" si="240"/>
        <v>10000</v>
      </c>
      <c r="M299" s="150">
        <v>0</v>
      </c>
      <c r="N299" s="150"/>
      <c r="O299" s="150">
        <v>10000</v>
      </c>
      <c r="P299" s="150">
        <v>0</v>
      </c>
      <c r="Q299" s="150"/>
      <c r="R299" s="150"/>
      <c r="S299" s="132">
        <f t="shared" si="241"/>
        <v>10000</v>
      </c>
    </row>
    <row r="300" spans="2:19" s="6" customFormat="1" ht="26.25" customHeight="1">
      <c r="B300" s="226"/>
      <c r="C300" s="210"/>
      <c r="D300" s="247"/>
      <c r="E300" s="247"/>
      <c r="F300" s="228"/>
      <c r="G300" s="212"/>
      <c r="H300" s="213" t="s">
        <v>21</v>
      </c>
      <c r="I300" s="259">
        <v>19534982</v>
      </c>
      <c r="J300" s="150">
        <v>11857844</v>
      </c>
      <c r="K300" s="150">
        <f t="shared" si="239"/>
        <v>10000</v>
      </c>
      <c r="L300" s="150">
        <f t="shared" si="240"/>
        <v>10000</v>
      </c>
      <c r="M300" s="150">
        <v>0</v>
      </c>
      <c r="N300" s="150"/>
      <c r="O300" s="150">
        <v>10000</v>
      </c>
      <c r="P300" s="150">
        <v>0</v>
      </c>
      <c r="Q300" s="150"/>
      <c r="R300" s="150"/>
      <c r="S300" s="132">
        <f t="shared" si="241"/>
        <v>10000</v>
      </c>
    </row>
    <row r="301" spans="2:19" s="5" customFormat="1" ht="24" customHeight="1">
      <c r="B301" s="226">
        <f aca="true" t="shared" si="244" ref="B301">B299+1</f>
        <v>124</v>
      </c>
      <c r="C301" s="210" t="s">
        <v>203</v>
      </c>
      <c r="D301" s="245" t="s">
        <v>204</v>
      </c>
      <c r="E301" s="245" t="s">
        <v>205</v>
      </c>
      <c r="F301" s="228" t="s">
        <v>212</v>
      </c>
      <c r="G301" s="212" t="s">
        <v>40</v>
      </c>
      <c r="H301" s="213" t="s">
        <v>12</v>
      </c>
      <c r="I301" s="259">
        <v>7913940</v>
      </c>
      <c r="J301" s="150">
        <v>421757.17</v>
      </c>
      <c r="K301" s="150">
        <f t="shared" si="239"/>
        <v>5500000</v>
      </c>
      <c r="L301" s="150">
        <f t="shared" si="240"/>
        <v>5500000</v>
      </c>
      <c r="M301" s="150">
        <v>0</v>
      </c>
      <c r="N301" s="150"/>
      <c r="O301" s="150">
        <v>2574170</v>
      </c>
      <c r="P301" s="150">
        <v>2925830</v>
      </c>
      <c r="Q301" s="150"/>
      <c r="R301" s="150"/>
      <c r="S301" s="150">
        <f t="shared" si="241"/>
        <v>5500000</v>
      </c>
    </row>
    <row r="302" spans="2:19" s="5" customFormat="1" ht="26.25" customHeight="1">
      <c r="B302" s="226"/>
      <c r="C302" s="210"/>
      <c r="D302" s="247"/>
      <c r="E302" s="247"/>
      <c r="F302" s="228"/>
      <c r="G302" s="212"/>
      <c r="H302" s="213" t="s">
        <v>21</v>
      </c>
      <c r="I302" s="259">
        <v>7913940</v>
      </c>
      <c r="J302" s="150">
        <v>421757.17</v>
      </c>
      <c r="K302" s="150">
        <f t="shared" si="239"/>
        <v>5500000</v>
      </c>
      <c r="L302" s="150">
        <f t="shared" si="240"/>
        <v>5500000</v>
      </c>
      <c r="M302" s="150">
        <v>0</v>
      </c>
      <c r="N302" s="150"/>
      <c r="O302" s="150">
        <v>2574170</v>
      </c>
      <c r="P302" s="150">
        <v>2925830</v>
      </c>
      <c r="Q302" s="150"/>
      <c r="R302" s="150"/>
      <c r="S302" s="150">
        <f t="shared" si="241"/>
        <v>5500000</v>
      </c>
    </row>
    <row r="303" spans="2:21" s="5" customFormat="1" ht="23.25" customHeight="1">
      <c r="B303" s="226">
        <f aca="true" t="shared" si="245" ref="B303:B327">B301+1</f>
        <v>125</v>
      </c>
      <c r="C303" s="210" t="s">
        <v>203</v>
      </c>
      <c r="D303" s="245" t="s">
        <v>204</v>
      </c>
      <c r="E303" s="245" t="s">
        <v>205</v>
      </c>
      <c r="F303" s="228" t="s">
        <v>213</v>
      </c>
      <c r="G303" s="212" t="s">
        <v>40</v>
      </c>
      <c r="H303" s="213" t="s">
        <v>12</v>
      </c>
      <c r="I303" s="259">
        <v>15580657</v>
      </c>
      <c r="J303" s="150">
        <v>11108838.57</v>
      </c>
      <c r="K303" s="150">
        <f t="shared" si="239"/>
        <v>208000</v>
      </c>
      <c r="L303" s="150">
        <f t="shared" si="240"/>
        <v>208000</v>
      </c>
      <c r="M303" s="150">
        <v>0</v>
      </c>
      <c r="N303" s="150"/>
      <c r="O303" s="150">
        <v>8000</v>
      </c>
      <c r="P303" s="150">
        <v>200000</v>
      </c>
      <c r="Q303" s="150"/>
      <c r="R303" s="150"/>
      <c r="S303" s="150">
        <f t="shared" si="241"/>
        <v>208000</v>
      </c>
      <c r="U303" s="266"/>
    </row>
    <row r="304" spans="2:19" s="5" customFormat="1" ht="24.75" customHeight="1">
      <c r="B304" s="226"/>
      <c r="C304" s="210"/>
      <c r="D304" s="247"/>
      <c r="E304" s="247"/>
      <c r="F304" s="228"/>
      <c r="G304" s="212"/>
      <c r="H304" s="213" t="s">
        <v>21</v>
      </c>
      <c r="I304" s="259">
        <v>15580657</v>
      </c>
      <c r="J304" s="150">
        <v>11108838.75</v>
      </c>
      <c r="K304" s="150">
        <f t="shared" si="239"/>
        <v>208000</v>
      </c>
      <c r="L304" s="150">
        <f t="shared" si="240"/>
        <v>208000</v>
      </c>
      <c r="M304" s="150">
        <v>0</v>
      </c>
      <c r="N304" s="150"/>
      <c r="O304" s="150">
        <v>8000</v>
      </c>
      <c r="P304" s="150">
        <v>200000</v>
      </c>
      <c r="Q304" s="150"/>
      <c r="R304" s="150"/>
      <c r="S304" s="150">
        <f t="shared" si="241"/>
        <v>208000</v>
      </c>
    </row>
    <row r="305" spans="2:19" s="5" customFormat="1" ht="36.75" customHeight="1">
      <c r="B305" s="226">
        <f t="shared" si="245"/>
        <v>126</v>
      </c>
      <c r="C305" s="210" t="s">
        <v>203</v>
      </c>
      <c r="D305" s="245" t="s">
        <v>204</v>
      </c>
      <c r="E305" s="245" t="s">
        <v>205</v>
      </c>
      <c r="F305" s="228" t="s">
        <v>214</v>
      </c>
      <c r="G305" s="212" t="s">
        <v>40</v>
      </c>
      <c r="H305" s="213" t="s">
        <v>12</v>
      </c>
      <c r="I305" s="259">
        <v>12043541</v>
      </c>
      <c r="J305" s="150">
        <v>11476381.17</v>
      </c>
      <c r="K305" s="150">
        <f t="shared" si="239"/>
        <v>400000</v>
      </c>
      <c r="L305" s="150">
        <f t="shared" si="240"/>
        <v>400000</v>
      </c>
      <c r="M305" s="150"/>
      <c r="N305" s="150"/>
      <c r="O305" s="150">
        <v>400000</v>
      </c>
      <c r="P305" s="150">
        <v>0</v>
      </c>
      <c r="Q305" s="150"/>
      <c r="R305" s="150"/>
      <c r="S305" s="150">
        <f t="shared" si="241"/>
        <v>400000</v>
      </c>
    </row>
    <row r="306" spans="2:19" s="5" customFormat="1" ht="29.25" customHeight="1">
      <c r="B306" s="226"/>
      <c r="C306" s="210"/>
      <c r="D306" s="247"/>
      <c r="E306" s="247"/>
      <c r="F306" s="228"/>
      <c r="G306" s="212"/>
      <c r="H306" s="213" t="s">
        <v>21</v>
      </c>
      <c r="I306" s="259">
        <v>12043541</v>
      </c>
      <c r="J306" s="150">
        <v>11476381.17</v>
      </c>
      <c r="K306" s="150">
        <f t="shared" si="239"/>
        <v>400000</v>
      </c>
      <c r="L306" s="150">
        <f t="shared" si="240"/>
        <v>400000</v>
      </c>
      <c r="M306" s="150"/>
      <c r="N306" s="150"/>
      <c r="O306" s="150">
        <v>400000</v>
      </c>
      <c r="P306" s="150">
        <v>0</v>
      </c>
      <c r="Q306" s="150"/>
      <c r="R306" s="150"/>
      <c r="S306" s="150">
        <f t="shared" si="241"/>
        <v>400000</v>
      </c>
    </row>
    <row r="307" spans="2:19" s="5" customFormat="1" ht="32.25" customHeight="1">
      <c r="B307" s="226">
        <f t="shared" si="245"/>
        <v>127</v>
      </c>
      <c r="C307" s="210" t="s">
        <v>203</v>
      </c>
      <c r="D307" s="245" t="s">
        <v>204</v>
      </c>
      <c r="E307" s="245" t="s">
        <v>205</v>
      </c>
      <c r="F307" s="228" t="s">
        <v>215</v>
      </c>
      <c r="G307" s="212" t="s">
        <v>40</v>
      </c>
      <c r="H307" s="213" t="s">
        <v>12</v>
      </c>
      <c r="I307" s="259">
        <v>8001756</v>
      </c>
      <c r="J307" s="150">
        <v>7739735.17</v>
      </c>
      <c r="K307" s="150">
        <f t="shared" si="239"/>
        <v>423000</v>
      </c>
      <c r="L307" s="150">
        <f t="shared" si="240"/>
        <v>423000</v>
      </c>
      <c r="M307" s="150"/>
      <c r="N307" s="150"/>
      <c r="O307" s="150">
        <v>223000</v>
      </c>
      <c r="P307" s="150">
        <v>200000</v>
      </c>
      <c r="Q307" s="150"/>
      <c r="R307" s="150"/>
      <c r="S307" s="150">
        <f t="shared" si="241"/>
        <v>423000</v>
      </c>
    </row>
    <row r="308" spans="2:19" s="5" customFormat="1" ht="23.25" customHeight="1">
      <c r="B308" s="226"/>
      <c r="C308" s="210"/>
      <c r="D308" s="247"/>
      <c r="E308" s="247"/>
      <c r="F308" s="228"/>
      <c r="G308" s="212"/>
      <c r="H308" s="213" t="s">
        <v>21</v>
      </c>
      <c r="I308" s="259">
        <v>8001756</v>
      </c>
      <c r="J308" s="150">
        <v>7739735.17</v>
      </c>
      <c r="K308" s="150">
        <f t="shared" si="239"/>
        <v>423000</v>
      </c>
      <c r="L308" s="150">
        <f t="shared" si="240"/>
        <v>423000</v>
      </c>
      <c r="M308" s="150"/>
      <c r="N308" s="150"/>
      <c r="O308" s="150">
        <v>223000</v>
      </c>
      <c r="P308" s="150">
        <v>200000</v>
      </c>
      <c r="Q308" s="150"/>
      <c r="R308" s="150"/>
      <c r="S308" s="150">
        <f t="shared" si="241"/>
        <v>423000</v>
      </c>
    </row>
    <row r="309" spans="2:19" s="5" customFormat="1" ht="24.75" customHeight="1">
      <c r="B309" s="226">
        <f t="shared" si="245"/>
        <v>128</v>
      </c>
      <c r="C309" s="210" t="s">
        <v>203</v>
      </c>
      <c r="D309" s="245" t="s">
        <v>204</v>
      </c>
      <c r="E309" s="245" t="s">
        <v>205</v>
      </c>
      <c r="F309" s="228" t="s">
        <v>216</v>
      </c>
      <c r="G309" s="212" t="s">
        <v>40</v>
      </c>
      <c r="H309" s="213" t="s">
        <v>12</v>
      </c>
      <c r="I309" s="259">
        <v>5183523</v>
      </c>
      <c r="J309" s="150">
        <v>5048786.2</v>
      </c>
      <c r="K309" s="150">
        <f t="shared" si="239"/>
        <v>1000</v>
      </c>
      <c r="L309" s="150">
        <f t="shared" si="240"/>
        <v>1000</v>
      </c>
      <c r="M309" s="150">
        <v>0</v>
      </c>
      <c r="N309" s="150"/>
      <c r="O309" s="150">
        <v>1000</v>
      </c>
      <c r="P309" s="150">
        <v>0</v>
      </c>
      <c r="Q309" s="150"/>
      <c r="R309" s="150"/>
      <c r="S309" s="150">
        <f t="shared" si="241"/>
        <v>1000</v>
      </c>
    </row>
    <row r="310" spans="2:19" s="5" customFormat="1" ht="24.75" customHeight="1">
      <c r="B310" s="226"/>
      <c r="C310" s="210"/>
      <c r="D310" s="247"/>
      <c r="E310" s="247"/>
      <c r="F310" s="228"/>
      <c r="G310" s="212"/>
      <c r="H310" s="213" t="s">
        <v>21</v>
      </c>
      <c r="I310" s="259">
        <v>5183523</v>
      </c>
      <c r="J310" s="150">
        <v>5048786.2</v>
      </c>
      <c r="K310" s="150">
        <f t="shared" si="239"/>
        <v>1000</v>
      </c>
      <c r="L310" s="150">
        <f t="shared" si="240"/>
        <v>1000</v>
      </c>
      <c r="M310" s="150">
        <v>0</v>
      </c>
      <c r="N310" s="150"/>
      <c r="O310" s="150">
        <v>1000</v>
      </c>
      <c r="P310" s="150">
        <v>0</v>
      </c>
      <c r="Q310" s="150"/>
      <c r="R310" s="150"/>
      <c r="S310" s="150">
        <f t="shared" si="241"/>
        <v>1000</v>
      </c>
    </row>
    <row r="311" spans="2:19" s="5" customFormat="1" ht="21.75" customHeight="1">
      <c r="B311" s="226">
        <f t="shared" si="245"/>
        <v>129</v>
      </c>
      <c r="C311" s="210" t="s">
        <v>203</v>
      </c>
      <c r="D311" s="245" t="s">
        <v>204</v>
      </c>
      <c r="E311" s="245" t="s">
        <v>205</v>
      </c>
      <c r="F311" s="228" t="s">
        <v>217</v>
      </c>
      <c r="G311" s="212" t="s">
        <v>40</v>
      </c>
      <c r="H311" s="213" t="s">
        <v>12</v>
      </c>
      <c r="I311" s="259">
        <v>5685087</v>
      </c>
      <c r="J311" s="150">
        <v>2677736.52</v>
      </c>
      <c r="K311" s="150">
        <f t="shared" si="239"/>
        <v>3000000</v>
      </c>
      <c r="L311" s="150">
        <f t="shared" si="240"/>
        <v>3000000</v>
      </c>
      <c r="M311" s="150"/>
      <c r="N311" s="150"/>
      <c r="O311" s="150">
        <v>1500000</v>
      </c>
      <c r="P311" s="150">
        <v>1500000</v>
      </c>
      <c r="Q311" s="150"/>
      <c r="R311" s="150"/>
      <c r="S311" s="150">
        <f t="shared" si="241"/>
        <v>3000000</v>
      </c>
    </row>
    <row r="312" spans="2:19" s="5" customFormat="1" ht="28.5" customHeight="1">
      <c r="B312" s="226"/>
      <c r="C312" s="210"/>
      <c r="D312" s="247"/>
      <c r="E312" s="247"/>
      <c r="F312" s="228"/>
      <c r="G312" s="212"/>
      <c r="H312" s="213" t="s">
        <v>21</v>
      </c>
      <c r="I312" s="259">
        <v>5685087</v>
      </c>
      <c r="J312" s="150">
        <v>2677736.52</v>
      </c>
      <c r="K312" s="150">
        <f t="shared" si="239"/>
        <v>3000000</v>
      </c>
      <c r="L312" s="150">
        <f t="shared" si="240"/>
        <v>3000000</v>
      </c>
      <c r="M312" s="150"/>
      <c r="N312" s="150"/>
      <c r="O312" s="150">
        <v>1500000</v>
      </c>
      <c r="P312" s="150">
        <v>1500000</v>
      </c>
      <c r="Q312" s="150"/>
      <c r="R312" s="150"/>
      <c r="S312" s="150">
        <f t="shared" si="241"/>
        <v>3000000</v>
      </c>
    </row>
    <row r="313" spans="2:19" s="5" customFormat="1" ht="15" customHeight="1">
      <c r="B313" s="226">
        <f t="shared" si="245"/>
        <v>130</v>
      </c>
      <c r="C313" s="210" t="s">
        <v>203</v>
      </c>
      <c r="D313" s="123" t="s">
        <v>209</v>
      </c>
      <c r="E313" s="123" t="s">
        <v>38</v>
      </c>
      <c r="F313" s="248" t="s">
        <v>218</v>
      </c>
      <c r="G313" s="212" t="s">
        <v>40</v>
      </c>
      <c r="H313" s="213" t="s">
        <v>12</v>
      </c>
      <c r="I313" s="259">
        <v>3184254</v>
      </c>
      <c r="J313" s="150">
        <v>1954677.76</v>
      </c>
      <c r="K313" s="150">
        <f t="shared" si="239"/>
        <v>985000</v>
      </c>
      <c r="L313" s="150">
        <f t="shared" si="240"/>
        <v>985000</v>
      </c>
      <c r="M313" s="150"/>
      <c r="N313" s="150"/>
      <c r="O313" s="150">
        <v>985000</v>
      </c>
      <c r="P313" s="260"/>
      <c r="Q313" s="260"/>
      <c r="R313" s="260"/>
      <c r="S313" s="150">
        <f t="shared" si="241"/>
        <v>985000</v>
      </c>
    </row>
    <row r="314" spans="2:19" s="5" customFormat="1" ht="27" customHeight="1">
      <c r="B314" s="226"/>
      <c r="C314" s="210"/>
      <c r="D314" s="125"/>
      <c r="E314" s="125"/>
      <c r="F314" s="249"/>
      <c r="G314" s="212"/>
      <c r="H314" s="213" t="s">
        <v>21</v>
      </c>
      <c r="I314" s="259">
        <v>3184254</v>
      </c>
      <c r="J314" s="150">
        <v>1954677.76</v>
      </c>
      <c r="K314" s="150">
        <f t="shared" si="239"/>
        <v>985000</v>
      </c>
      <c r="L314" s="150">
        <f t="shared" si="240"/>
        <v>985000</v>
      </c>
      <c r="M314" s="150"/>
      <c r="N314" s="150"/>
      <c r="O314" s="150">
        <v>985000</v>
      </c>
      <c r="P314" s="150"/>
      <c r="Q314" s="150"/>
      <c r="R314" s="150"/>
      <c r="S314" s="132">
        <f t="shared" si="241"/>
        <v>985000</v>
      </c>
    </row>
    <row r="315" spans="2:19" s="5" customFormat="1" ht="15">
      <c r="B315" s="226">
        <f t="shared" si="245"/>
        <v>131</v>
      </c>
      <c r="C315" s="102" t="s">
        <v>203</v>
      </c>
      <c r="D315" s="250" t="s">
        <v>219</v>
      </c>
      <c r="E315" s="250" t="s">
        <v>38</v>
      </c>
      <c r="F315" s="124" t="s">
        <v>220</v>
      </c>
      <c r="G315" s="212" t="s">
        <v>40</v>
      </c>
      <c r="H315" s="213" t="s">
        <v>12</v>
      </c>
      <c r="I315" s="229">
        <v>393368</v>
      </c>
      <c r="J315" s="261">
        <v>465</v>
      </c>
      <c r="K315" s="150">
        <f t="shared" si="239"/>
        <v>280000</v>
      </c>
      <c r="L315" s="150">
        <f t="shared" si="240"/>
        <v>280000</v>
      </c>
      <c r="M315" s="150"/>
      <c r="N315" s="150"/>
      <c r="O315" s="150">
        <v>280000</v>
      </c>
      <c r="P315" s="150"/>
      <c r="Q315" s="150"/>
      <c r="R315" s="150"/>
      <c r="S315" s="132">
        <f t="shared" si="241"/>
        <v>280000</v>
      </c>
    </row>
    <row r="316" spans="2:19" s="5" customFormat="1" ht="21.95" customHeight="1">
      <c r="B316" s="226"/>
      <c r="C316" s="105"/>
      <c r="D316" s="251"/>
      <c r="E316" s="251"/>
      <c r="F316" s="126"/>
      <c r="G316" s="212"/>
      <c r="H316" s="213" t="s">
        <v>21</v>
      </c>
      <c r="I316" s="229">
        <v>393368</v>
      </c>
      <c r="J316" s="261">
        <v>465</v>
      </c>
      <c r="K316" s="150">
        <f t="shared" si="239"/>
        <v>280000</v>
      </c>
      <c r="L316" s="150">
        <f t="shared" si="240"/>
        <v>280000</v>
      </c>
      <c r="M316" s="150"/>
      <c r="N316" s="150"/>
      <c r="O316" s="150">
        <v>280000</v>
      </c>
      <c r="P316" s="150"/>
      <c r="Q316" s="150"/>
      <c r="R316" s="150"/>
      <c r="S316" s="132">
        <f t="shared" si="241"/>
        <v>280000</v>
      </c>
    </row>
    <row r="317" spans="2:19" s="5" customFormat="1" ht="15">
      <c r="B317" s="226">
        <f t="shared" si="245"/>
        <v>132</v>
      </c>
      <c r="C317" s="110" t="s">
        <v>203</v>
      </c>
      <c r="D317" s="123" t="s">
        <v>219</v>
      </c>
      <c r="E317" s="252" t="s">
        <v>38</v>
      </c>
      <c r="F317" s="253" t="s">
        <v>221</v>
      </c>
      <c r="G317" s="212" t="s">
        <v>40</v>
      </c>
      <c r="H317" s="213" t="s">
        <v>12</v>
      </c>
      <c r="I317" s="229">
        <v>400000</v>
      </c>
      <c r="J317" s="150">
        <v>295255.85</v>
      </c>
      <c r="K317" s="150">
        <f t="shared" si="239"/>
        <v>400000</v>
      </c>
      <c r="L317" s="150">
        <f t="shared" si="240"/>
        <v>400000</v>
      </c>
      <c r="M317" s="150"/>
      <c r="N317" s="150"/>
      <c r="O317" s="150">
        <v>400000</v>
      </c>
      <c r="P317" s="150"/>
      <c r="Q317" s="150"/>
      <c r="R317" s="150"/>
      <c r="S317" s="132">
        <f t="shared" si="241"/>
        <v>400000</v>
      </c>
    </row>
    <row r="318" spans="2:19" s="5" customFormat="1" ht="30" customHeight="1">
      <c r="B318" s="226"/>
      <c r="C318" s="112"/>
      <c r="D318" s="125"/>
      <c r="E318" s="252"/>
      <c r="F318" s="254"/>
      <c r="G318" s="212"/>
      <c r="H318" s="213" t="s">
        <v>21</v>
      </c>
      <c r="I318" s="229">
        <v>400000</v>
      </c>
      <c r="J318" s="150">
        <v>295255.85</v>
      </c>
      <c r="K318" s="150">
        <f t="shared" si="239"/>
        <v>400000</v>
      </c>
      <c r="L318" s="150">
        <f t="shared" si="240"/>
        <v>400000</v>
      </c>
      <c r="M318" s="150"/>
      <c r="N318" s="150"/>
      <c r="O318" s="150">
        <v>400000</v>
      </c>
      <c r="P318" s="150"/>
      <c r="Q318" s="150"/>
      <c r="R318" s="150"/>
      <c r="S318" s="132">
        <f t="shared" si="241"/>
        <v>400000</v>
      </c>
    </row>
    <row r="319" spans="2:19" s="5" customFormat="1" ht="15" customHeight="1">
      <c r="B319" s="226">
        <f t="shared" si="245"/>
        <v>133</v>
      </c>
      <c r="C319" s="210" t="s">
        <v>203</v>
      </c>
      <c r="D319" s="123" t="s">
        <v>204</v>
      </c>
      <c r="E319" s="123" t="s">
        <v>205</v>
      </c>
      <c r="F319" s="246" t="s">
        <v>222</v>
      </c>
      <c r="G319" s="212" t="s">
        <v>40</v>
      </c>
      <c r="H319" s="213" t="s">
        <v>12</v>
      </c>
      <c r="I319" s="259">
        <v>18649674</v>
      </c>
      <c r="J319" s="150">
        <v>9722504.33</v>
      </c>
      <c r="K319" s="150">
        <f t="shared" si="239"/>
        <v>1200000</v>
      </c>
      <c r="L319" s="150">
        <f t="shared" si="240"/>
        <v>1200000</v>
      </c>
      <c r="M319" s="150"/>
      <c r="N319" s="150"/>
      <c r="O319" s="150">
        <v>1200000</v>
      </c>
      <c r="P319" s="150"/>
      <c r="Q319" s="150"/>
      <c r="R319" s="150">
        <v>0</v>
      </c>
      <c r="S319" s="150">
        <f>L319+R319</f>
        <v>1200000</v>
      </c>
    </row>
    <row r="320" spans="2:19" s="5" customFormat="1" ht="21.95" customHeight="1">
      <c r="B320" s="226"/>
      <c r="C320" s="210"/>
      <c r="D320" s="125"/>
      <c r="E320" s="125"/>
      <c r="F320" s="246"/>
      <c r="G320" s="212"/>
      <c r="H320" s="213" t="s">
        <v>21</v>
      </c>
      <c r="I320" s="259">
        <v>18649674</v>
      </c>
      <c r="J320" s="150">
        <v>9722504.33</v>
      </c>
      <c r="K320" s="150">
        <f t="shared" si="239"/>
        <v>1200000</v>
      </c>
      <c r="L320" s="150">
        <f t="shared" si="240"/>
        <v>1200000</v>
      </c>
      <c r="M320" s="150"/>
      <c r="N320" s="150"/>
      <c r="O320" s="150">
        <v>1200000</v>
      </c>
      <c r="P320" s="150"/>
      <c r="Q320" s="150"/>
      <c r="R320" s="150">
        <v>0</v>
      </c>
      <c r="S320" s="150">
        <f aca="true" t="shared" si="246" ref="S320:S328">K320+R320</f>
        <v>1200000</v>
      </c>
    </row>
    <row r="321" spans="2:19" s="5" customFormat="1" ht="15" customHeight="1">
      <c r="B321" s="226">
        <f t="shared" si="245"/>
        <v>134</v>
      </c>
      <c r="C321" s="210" t="s">
        <v>203</v>
      </c>
      <c r="D321" s="123" t="s">
        <v>204</v>
      </c>
      <c r="E321" s="123" t="s">
        <v>38</v>
      </c>
      <c r="F321" s="228" t="s">
        <v>223</v>
      </c>
      <c r="G321" s="212" t="s">
        <v>40</v>
      </c>
      <c r="H321" s="213" t="s">
        <v>12</v>
      </c>
      <c r="I321" s="229">
        <v>211042</v>
      </c>
      <c r="J321" s="150">
        <v>204100.27</v>
      </c>
      <c r="K321" s="150">
        <f t="shared" si="239"/>
        <v>10000</v>
      </c>
      <c r="L321" s="150">
        <f t="shared" si="240"/>
        <v>10000</v>
      </c>
      <c r="M321" s="150">
        <v>0</v>
      </c>
      <c r="N321" s="150"/>
      <c r="O321" s="150">
        <v>10000</v>
      </c>
      <c r="P321" s="150"/>
      <c r="Q321" s="150"/>
      <c r="R321" s="150"/>
      <c r="S321" s="132">
        <f t="shared" si="246"/>
        <v>10000</v>
      </c>
    </row>
    <row r="322" spans="2:19" s="5" customFormat="1" ht="24.95" customHeight="1">
      <c r="B322" s="226"/>
      <c r="C322" s="210"/>
      <c r="D322" s="125"/>
      <c r="E322" s="125"/>
      <c r="F322" s="228"/>
      <c r="G322" s="212"/>
      <c r="H322" s="213" t="s">
        <v>21</v>
      </c>
      <c r="I322" s="229">
        <v>211042</v>
      </c>
      <c r="J322" s="150">
        <v>204100.27</v>
      </c>
      <c r="K322" s="150">
        <f t="shared" si="239"/>
        <v>10000</v>
      </c>
      <c r="L322" s="150">
        <f t="shared" si="240"/>
        <v>10000</v>
      </c>
      <c r="M322" s="150">
        <v>0</v>
      </c>
      <c r="N322" s="150"/>
      <c r="O322" s="150">
        <v>10000</v>
      </c>
      <c r="P322" s="150"/>
      <c r="Q322" s="150"/>
      <c r="R322" s="150"/>
      <c r="S322" s="132">
        <f t="shared" si="246"/>
        <v>10000</v>
      </c>
    </row>
    <row r="323" spans="2:19" s="5" customFormat="1" ht="24.75" customHeight="1">
      <c r="B323" s="226">
        <f t="shared" si="245"/>
        <v>135</v>
      </c>
      <c r="C323" s="210" t="s">
        <v>203</v>
      </c>
      <c r="D323" s="123" t="s">
        <v>204</v>
      </c>
      <c r="E323" s="123" t="s">
        <v>205</v>
      </c>
      <c r="F323" s="228" t="s">
        <v>224</v>
      </c>
      <c r="G323" s="212" t="s">
        <v>40</v>
      </c>
      <c r="H323" s="213" t="s">
        <v>12</v>
      </c>
      <c r="I323" s="229">
        <v>2484399</v>
      </c>
      <c r="J323" s="150">
        <v>588673.48</v>
      </c>
      <c r="K323" s="150">
        <f t="shared" si="239"/>
        <v>1562000</v>
      </c>
      <c r="L323" s="150">
        <f t="shared" si="240"/>
        <v>1562000</v>
      </c>
      <c r="M323" s="150">
        <v>0</v>
      </c>
      <c r="N323" s="150"/>
      <c r="O323" s="150">
        <v>1312000</v>
      </c>
      <c r="P323" s="150">
        <v>250000</v>
      </c>
      <c r="Q323" s="150"/>
      <c r="R323" s="150"/>
      <c r="S323" s="150">
        <f t="shared" si="246"/>
        <v>1562000</v>
      </c>
    </row>
    <row r="324" spans="2:19" s="5" customFormat="1" ht="27.95" customHeight="1">
      <c r="B324" s="226"/>
      <c r="C324" s="210"/>
      <c r="D324" s="125"/>
      <c r="E324" s="125"/>
      <c r="F324" s="228"/>
      <c r="G324" s="212"/>
      <c r="H324" s="213" t="s">
        <v>21</v>
      </c>
      <c r="I324" s="229">
        <v>2484399</v>
      </c>
      <c r="J324" s="150">
        <v>588673.48</v>
      </c>
      <c r="K324" s="150">
        <f t="shared" si="239"/>
        <v>1562000</v>
      </c>
      <c r="L324" s="150">
        <f t="shared" si="240"/>
        <v>1562000</v>
      </c>
      <c r="M324" s="150">
        <v>0</v>
      </c>
      <c r="N324" s="150"/>
      <c r="O324" s="150">
        <v>1312000</v>
      </c>
      <c r="P324" s="150">
        <v>250000</v>
      </c>
      <c r="Q324" s="150"/>
      <c r="R324" s="150"/>
      <c r="S324" s="150">
        <f t="shared" si="246"/>
        <v>1562000</v>
      </c>
    </row>
    <row r="325" spans="2:19" s="5" customFormat="1" ht="15">
      <c r="B325" s="226">
        <f t="shared" si="245"/>
        <v>136</v>
      </c>
      <c r="C325" s="210" t="s">
        <v>203</v>
      </c>
      <c r="D325" s="123" t="s">
        <v>219</v>
      </c>
      <c r="E325" s="123" t="s">
        <v>38</v>
      </c>
      <c r="F325" s="124" t="s">
        <v>225</v>
      </c>
      <c r="G325" s="212" t="s">
        <v>40</v>
      </c>
      <c r="H325" s="213" t="s">
        <v>12</v>
      </c>
      <c r="I325" s="229">
        <v>5269309</v>
      </c>
      <c r="J325" s="150">
        <v>79943</v>
      </c>
      <c r="K325" s="150">
        <f t="shared" si="239"/>
        <v>5269209</v>
      </c>
      <c r="L325" s="150">
        <f t="shared" si="240"/>
        <v>5269209</v>
      </c>
      <c r="M325" s="150">
        <v>5238000</v>
      </c>
      <c r="N325" s="150"/>
      <c r="O325" s="150">
        <v>31209</v>
      </c>
      <c r="P325" s="150"/>
      <c r="Q325" s="150"/>
      <c r="R325" s="150"/>
      <c r="S325" s="132">
        <f t="shared" si="246"/>
        <v>5269209</v>
      </c>
    </row>
    <row r="326" spans="2:19" s="5" customFormat="1" ht="21" customHeight="1">
      <c r="B326" s="226"/>
      <c r="C326" s="210"/>
      <c r="D326" s="125"/>
      <c r="E326" s="125"/>
      <c r="F326" s="126"/>
      <c r="G326" s="212"/>
      <c r="H326" s="213" t="s">
        <v>21</v>
      </c>
      <c r="I326" s="229">
        <v>5269309</v>
      </c>
      <c r="J326" s="150">
        <v>79943</v>
      </c>
      <c r="K326" s="150">
        <f t="shared" si="239"/>
        <v>5269209</v>
      </c>
      <c r="L326" s="150">
        <f t="shared" si="240"/>
        <v>5269209</v>
      </c>
      <c r="M326" s="150">
        <v>5238000</v>
      </c>
      <c r="N326" s="150"/>
      <c r="O326" s="150">
        <v>31209</v>
      </c>
      <c r="P326" s="150"/>
      <c r="Q326" s="150"/>
      <c r="R326" s="150"/>
      <c r="S326" s="132">
        <f t="shared" si="246"/>
        <v>5269209</v>
      </c>
    </row>
    <row r="327" spans="2:19" s="7" customFormat="1" ht="15.75" customHeight="1">
      <c r="B327" s="226">
        <f t="shared" si="245"/>
        <v>137</v>
      </c>
      <c r="C327" s="210" t="s">
        <v>203</v>
      </c>
      <c r="D327" s="167" t="s">
        <v>219</v>
      </c>
      <c r="E327" s="123" t="s">
        <v>38</v>
      </c>
      <c r="F327" s="216" t="s">
        <v>226</v>
      </c>
      <c r="G327" s="212" t="s">
        <v>40</v>
      </c>
      <c r="H327" s="63" t="s">
        <v>12</v>
      </c>
      <c r="I327" s="224">
        <v>475000</v>
      </c>
      <c r="J327" s="132"/>
      <c r="K327" s="150">
        <f t="shared" si="239"/>
        <v>475000</v>
      </c>
      <c r="L327" s="150">
        <f t="shared" si="240"/>
        <v>475000</v>
      </c>
      <c r="M327" s="132"/>
      <c r="N327" s="132"/>
      <c r="O327" s="132">
        <v>475000</v>
      </c>
      <c r="P327" s="132"/>
      <c r="Q327" s="132"/>
      <c r="R327" s="132">
        <v>0</v>
      </c>
      <c r="S327" s="132">
        <f t="shared" si="246"/>
        <v>475000</v>
      </c>
    </row>
    <row r="328" spans="2:19" s="7" customFormat="1" ht="15.75" customHeight="1">
      <c r="B328" s="226"/>
      <c r="C328" s="210"/>
      <c r="D328" s="167"/>
      <c r="E328" s="125"/>
      <c r="F328" s="217"/>
      <c r="G328" s="212"/>
      <c r="H328" s="63" t="s">
        <v>21</v>
      </c>
      <c r="I328" s="224">
        <v>475000</v>
      </c>
      <c r="J328" s="132"/>
      <c r="K328" s="150">
        <f t="shared" si="239"/>
        <v>475000</v>
      </c>
      <c r="L328" s="150">
        <f t="shared" si="240"/>
        <v>475000</v>
      </c>
      <c r="M328" s="132"/>
      <c r="N328" s="132"/>
      <c r="O328" s="132">
        <v>475000</v>
      </c>
      <c r="P328" s="132"/>
      <c r="Q328" s="132"/>
      <c r="R328" s="132">
        <v>0</v>
      </c>
      <c r="S328" s="132">
        <f t="shared" si="246"/>
        <v>475000</v>
      </c>
    </row>
    <row r="329" spans="2:19" s="1" customFormat="1" ht="15" customHeight="1">
      <c r="B329" s="77" t="s">
        <v>65</v>
      </c>
      <c r="C329" s="78"/>
      <c r="D329" s="79"/>
      <c r="E329" s="79"/>
      <c r="F329" s="79"/>
      <c r="G329" s="80"/>
      <c r="H329" s="56" t="s">
        <v>12</v>
      </c>
      <c r="I329" s="145">
        <f>I331+I333</f>
        <v>520000</v>
      </c>
      <c r="J329" s="145">
        <f aca="true" t="shared" si="247" ref="J329:Q329">J331+J333</f>
        <v>58065.39</v>
      </c>
      <c r="K329" s="145">
        <f t="shared" si="247"/>
        <v>520000</v>
      </c>
      <c r="L329" s="145">
        <f t="shared" si="247"/>
        <v>520000</v>
      </c>
      <c r="M329" s="145">
        <f t="shared" si="247"/>
        <v>0</v>
      </c>
      <c r="N329" s="145">
        <f t="shared" si="247"/>
        <v>0</v>
      </c>
      <c r="O329" s="145">
        <f t="shared" si="247"/>
        <v>520000</v>
      </c>
      <c r="P329" s="145">
        <f t="shared" si="247"/>
        <v>0</v>
      </c>
      <c r="Q329" s="145">
        <f t="shared" si="247"/>
        <v>0</v>
      </c>
      <c r="R329" s="145" t="e">
        <f>R331+#REF!+R193+R333</f>
        <v>#REF!</v>
      </c>
      <c r="S329" s="145" t="e">
        <f>S331+#REF!+S193+S333</f>
        <v>#REF!</v>
      </c>
    </row>
    <row r="330" spans="2:19" s="1" customFormat="1" ht="15">
      <c r="B330" s="81"/>
      <c r="C330" s="82"/>
      <c r="D330" s="83"/>
      <c r="E330" s="83"/>
      <c r="F330" s="83"/>
      <c r="G330" s="84"/>
      <c r="H330" s="56" t="s">
        <v>21</v>
      </c>
      <c r="I330" s="145">
        <f>I332+I334</f>
        <v>520000</v>
      </c>
      <c r="J330" s="145">
        <f aca="true" t="shared" si="248" ref="J330:S330">J332+J334</f>
        <v>58065.39</v>
      </c>
      <c r="K330" s="145">
        <f t="shared" si="248"/>
        <v>520000</v>
      </c>
      <c r="L330" s="145">
        <f t="shared" si="248"/>
        <v>520000</v>
      </c>
      <c r="M330" s="145">
        <f t="shared" si="248"/>
        <v>0</v>
      </c>
      <c r="N330" s="145">
        <f t="shared" si="248"/>
        <v>0</v>
      </c>
      <c r="O330" s="145">
        <f t="shared" si="248"/>
        <v>520000</v>
      </c>
      <c r="P330" s="145">
        <f t="shared" si="248"/>
        <v>0</v>
      </c>
      <c r="Q330" s="145">
        <f t="shared" si="248"/>
        <v>0</v>
      </c>
      <c r="R330" s="145">
        <f t="shared" si="248"/>
        <v>0</v>
      </c>
      <c r="S330" s="145">
        <f t="shared" si="248"/>
        <v>520000</v>
      </c>
    </row>
    <row r="331" spans="2:19" s="6" customFormat="1" ht="15" customHeight="1">
      <c r="B331" s="226">
        <f>B327+1</f>
        <v>138</v>
      </c>
      <c r="C331" s="210" t="s">
        <v>203</v>
      </c>
      <c r="D331" s="123" t="s">
        <v>207</v>
      </c>
      <c r="E331" s="123" t="s">
        <v>38</v>
      </c>
      <c r="F331" s="228" t="s">
        <v>227</v>
      </c>
      <c r="G331" s="212" t="s">
        <v>40</v>
      </c>
      <c r="H331" s="213" t="s">
        <v>12</v>
      </c>
      <c r="I331" s="259">
        <v>500000</v>
      </c>
      <c r="J331" s="150">
        <v>58065.39</v>
      </c>
      <c r="K331" s="150">
        <f>L331+Q331</f>
        <v>500000</v>
      </c>
      <c r="L331" s="150">
        <f aca="true" t="shared" si="249" ref="L331:L334">M331+O331+P331</f>
        <v>500000</v>
      </c>
      <c r="M331" s="150">
        <v>0</v>
      </c>
      <c r="N331" s="150"/>
      <c r="O331" s="150">
        <v>500000</v>
      </c>
      <c r="P331" s="150"/>
      <c r="Q331" s="150"/>
      <c r="R331" s="150"/>
      <c r="S331" s="132">
        <f>K331+R331</f>
        <v>500000</v>
      </c>
    </row>
    <row r="332" spans="2:19" s="6" customFormat="1" ht="15">
      <c r="B332" s="226"/>
      <c r="C332" s="210"/>
      <c r="D332" s="125"/>
      <c r="E332" s="125"/>
      <c r="F332" s="228"/>
      <c r="G332" s="212"/>
      <c r="H332" s="213" t="s">
        <v>21</v>
      </c>
      <c r="I332" s="259">
        <v>500000</v>
      </c>
      <c r="J332" s="150">
        <v>58065.39</v>
      </c>
      <c r="K332" s="150">
        <f aca="true" t="shared" si="250" ref="K332">L332+Q332</f>
        <v>500000</v>
      </c>
      <c r="L332" s="150">
        <f t="shared" si="249"/>
        <v>500000</v>
      </c>
      <c r="M332" s="150">
        <v>0</v>
      </c>
      <c r="N332" s="150"/>
      <c r="O332" s="150">
        <v>500000</v>
      </c>
      <c r="P332" s="150"/>
      <c r="Q332" s="150"/>
      <c r="R332" s="150"/>
      <c r="S332" s="132">
        <f>K332+R332</f>
        <v>500000</v>
      </c>
    </row>
    <row r="333" spans="2:19" s="6" customFormat="1" ht="15" customHeight="1">
      <c r="B333" s="226">
        <f aca="true" t="shared" si="251" ref="B333">B331+1</f>
        <v>139</v>
      </c>
      <c r="C333" s="210" t="s">
        <v>203</v>
      </c>
      <c r="D333" s="123" t="s">
        <v>219</v>
      </c>
      <c r="E333" s="123" t="s">
        <v>38</v>
      </c>
      <c r="F333" s="227" t="s">
        <v>228</v>
      </c>
      <c r="G333" s="89" t="s">
        <v>141</v>
      </c>
      <c r="H333" s="213" t="s">
        <v>12</v>
      </c>
      <c r="I333" s="229">
        <v>20000</v>
      </c>
      <c r="J333" s="150">
        <v>0</v>
      </c>
      <c r="K333" s="150">
        <f aca="true" t="shared" si="252" ref="K333:K334">L333+Q333</f>
        <v>20000</v>
      </c>
      <c r="L333" s="150">
        <f t="shared" si="249"/>
        <v>20000</v>
      </c>
      <c r="M333" s="150">
        <v>0</v>
      </c>
      <c r="N333" s="150"/>
      <c r="O333" s="150">
        <v>20000</v>
      </c>
      <c r="P333" s="150"/>
      <c r="Q333" s="150"/>
      <c r="R333" s="150"/>
      <c r="S333" s="132">
        <f>K333+R333</f>
        <v>20000</v>
      </c>
    </row>
    <row r="334" spans="2:19" s="6" customFormat="1" ht="15">
      <c r="B334" s="226"/>
      <c r="C334" s="210"/>
      <c r="D334" s="125"/>
      <c r="E334" s="125"/>
      <c r="F334" s="227"/>
      <c r="G334" s="89"/>
      <c r="H334" s="213" t="s">
        <v>21</v>
      </c>
      <c r="I334" s="229">
        <v>20000</v>
      </c>
      <c r="J334" s="150">
        <v>0</v>
      </c>
      <c r="K334" s="150">
        <f t="shared" si="252"/>
        <v>20000</v>
      </c>
      <c r="L334" s="150">
        <f t="shared" si="249"/>
        <v>20000</v>
      </c>
      <c r="M334" s="150">
        <v>0</v>
      </c>
      <c r="N334" s="150"/>
      <c r="O334" s="150">
        <v>20000</v>
      </c>
      <c r="P334" s="150"/>
      <c r="Q334" s="150"/>
      <c r="R334" s="150"/>
      <c r="S334" s="132">
        <f>K334+R334</f>
        <v>20000</v>
      </c>
    </row>
    <row r="335" spans="2:19" s="1" customFormat="1" ht="15" customHeight="1">
      <c r="B335" s="191" t="s">
        <v>35</v>
      </c>
      <c r="C335" s="192"/>
      <c r="D335" s="193"/>
      <c r="E335" s="193"/>
      <c r="F335" s="193"/>
      <c r="G335" s="194"/>
      <c r="H335" s="56" t="s">
        <v>12</v>
      </c>
      <c r="I335" s="148">
        <f>I337+I339+I341+I343+I345+I347+I349+I351+I353+I355</f>
        <v>1472450</v>
      </c>
      <c r="J335" s="148">
        <f>J337+J339+J341+J343+J345+J347+J349+J351+J353+J355</f>
        <v>664761</v>
      </c>
      <c r="K335" s="148">
        <f aca="true" t="shared" si="253" ref="K335:S335">K337+K339+K341+K343+K345+K347+K349+K351+K353+K355</f>
        <v>1114400</v>
      </c>
      <c r="L335" s="148">
        <f t="shared" si="253"/>
        <v>1114400</v>
      </c>
      <c r="M335" s="148">
        <f t="shared" si="253"/>
        <v>0</v>
      </c>
      <c r="N335" s="148">
        <f t="shared" si="253"/>
        <v>0</v>
      </c>
      <c r="O335" s="148">
        <f t="shared" si="253"/>
        <v>1114400</v>
      </c>
      <c r="P335" s="148">
        <f t="shared" si="253"/>
        <v>0</v>
      </c>
      <c r="Q335" s="148">
        <f t="shared" si="253"/>
        <v>0</v>
      </c>
      <c r="R335" s="148">
        <f t="shared" si="253"/>
        <v>0</v>
      </c>
      <c r="S335" s="148">
        <f t="shared" si="253"/>
        <v>1114400</v>
      </c>
    </row>
    <row r="336" spans="2:19" s="1" customFormat="1" ht="15">
      <c r="B336" s="195"/>
      <c r="C336" s="196"/>
      <c r="D336" s="197"/>
      <c r="E336" s="197"/>
      <c r="F336" s="197"/>
      <c r="G336" s="198"/>
      <c r="H336" s="56" t="s">
        <v>21</v>
      </c>
      <c r="I336" s="148">
        <f>I338+I340+I342+I344+I346+I348+I350+I352+I354+I356</f>
        <v>1472450</v>
      </c>
      <c r="J336" s="148">
        <f>J338+J340+J342+J344+J346+J348+J350+J352+J354+J356</f>
        <v>664761.4</v>
      </c>
      <c r="K336" s="148">
        <f aca="true" t="shared" si="254" ref="K336:S336">K338+K340+K342+K344+K346+K348+K350+K352+K354+K356</f>
        <v>1114400</v>
      </c>
      <c r="L336" s="148">
        <f t="shared" si="254"/>
        <v>1114400</v>
      </c>
      <c r="M336" s="148">
        <f t="shared" si="254"/>
        <v>0</v>
      </c>
      <c r="N336" s="148">
        <f t="shared" si="254"/>
        <v>0</v>
      </c>
      <c r="O336" s="148">
        <f t="shared" si="254"/>
        <v>1114400</v>
      </c>
      <c r="P336" s="148">
        <f t="shared" si="254"/>
        <v>0</v>
      </c>
      <c r="Q336" s="148">
        <f t="shared" si="254"/>
        <v>0</v>
      </c>
      <c r="R336" s="148">
        <f t="shared" si="254"/>
        <v>0</v>
      </c>
      <c r="S336" s="148">
        <f t="shared" si="254"/>
        <v>1114400</v>
      </c>
    </row>
    <row r="337" spans="2:19" s="5" customFormat="1" ht="15" customHeight="1">
      <c r="B337" s="267">
        <f>B333+1</f>
        <v>140</v>
      </c>
      <c r="C337" s="268" t="s">
        <v>203</v>
      </c>
      <c r="D337" s="250" t="s">
        <v>204</v>
      </c>
      <c r="E337" s="250" t="s">
        <v>38</v>
      </c>
      <c r="F337" s="269" t="s">
        <v>229</v>
      </c>
      <c r="G337" s="212" t="s">
        <v>40</v>
      </c>
      <c r="H337" s="213" t="s">
        <v>12</v>
      </c>
      <c r="I337" s="229">
        <f>O337</f>
        <v>80000</v>
      </c>
      <c r="J337" s="150">
        <v>100</v>
      </c>
      <c r="K337" s="150">
        <f aca="true" t="shared" si="255" ref="K337">L337+Q337</f>
        <v>80000</v>
      </c>
      <c r="L337" s="150">
        <f aca="true" t="shared" si="256" ref="L337:L344">M337+O337+P337</f>
        <v>80000</v>
      </c>
      <c r="M337" s="150"/>
      <c r="N337" s="150"/>
      <c r="O337" s="150">
        <v>80000</v>
      </c>
      <c r="P337" s="150"/>
      <c r="Q337" s="150"/>
      <c r="R337" s="150"/>
      <c r="S337" s="132">
        <f aca="true" t="shared" si="257" ref="S337:S350">K337+R337</f>
        <v>80000</v>
      </c>
    </row>
    <row r="338" spans="2:19" s="5" customFormat="1" ht="30" customHeight="1">
      <c r="B338" s="267"/>
      <c r="C338" s="268"/>
      <c r="D338" s="251"/>
      <c r="E338" s="251"/>
      <c r="F338" s="270"/>
      <c r="G338" s="212"/>
      <c r="H338" s="213" t="s">
        <v>21</v>
      </c>
      <c r="I338" s="229">
        <f>O338</f>
        <v>80000</v>
      </c>
      <c r="J338" s="150">
        <v>100</v>
      </c>
      <c r="K338" s="150">
        <f aca="true" t="shared" si="258" ref="K338:K344">L338+Q338</f>
        <v>80000</v>
      </c>
      <c r="L338" s="150">
        <f t="shared" si="256"/>
        <v>80000</v>
      </c>
      <c r="M338" s="150"/>
      <c r="N338" s="150"/>
      <c r="O338" s="150">
        <v>80000</v>
      </c>
      <c r="P338" s="150"/>
      <c r="Q338" s="150"/>
      <c r="R338" s="150"/>
      <c r="S338" s="132">
        <f t="shared" si="257"/>
        <v>80000</v>
      </c>
    </row>
    <row r="339" spans="2:19" s="5" customFormat="1" ht="15" customHeight="1">
      <c r="B339" s="267">
        <f>B337+1</f>
        <v>141</v>
      </c>
      <c r="C339" s="268" t="s">
        <v>203</v>
      </c>
      <c r="D339" s="250" t="s">
        <v>219</v>
      </c>
      <c r="E339" s="250" t="s">
        <v>38</v>
      </c>
      <c r="F339" s="228" t="s">
        <v>230</v>
      </c>
      <c r="G339" s="212" t="s">
        <v>40</v>
      </c>
      <c r="H339" s="213" t="s">
        <v>12</v>
      </c>
      <c r="I339" s="229">
        <v>150000</v>
      </c>
      <c r="J339" s="150">
        <v>292674</v>
      </c>
      <c r="K339" s="150">
        <f t="shared" si="258"/>
        <v>150000</v>
      </c>
      <c r="L339" s="150">
        <f t="shared" si="256"/>
        <v>150000</v>
      </c>
      <c r="M339" s="150">
        <v>0</v>
      </c>
      <c r="N339" s="150"/>
      <c r="O339" s="150">
        <v>150000</v>
      </c>
      <c r="P339" s="150"/>
      <c r="Q339" s="150"/>
      <c r="R339" s="150"/>
      <c r="S339" s="132">
        <f t="shared" si="257"/>
        <v>150000</v>
      </c>
    </row>
    <row r="340" spans="2:19" s="5" customFormat="1" ht="27.95" customHeight="1">
      <c r="B340" s="267"/>
      <c r="C340" s="268"/>
      <c r="D340" s="251"/>
      <c r="E340" s="251"/>
      <c r="F340" s="228"/>
      <c r="G340" s="212"/>
      <c r="H340" s="213" t="s">
        <v>21</v>
      </c>
      <c r="I340" s="229">
        <v>150000</v>
      </c>
      <c r="J340" s="150">
        <v>292674.4</v>
      </c>
      <c r="K340" s="150">
        <f t="shared" si="258"/>
        <v>150000</v>
      </c>
      <c r="L340" s="150">
        <f t="shared" si="256"/>
        <v>150000</v>
      </c>
      <c r="M340" s="150">
        <v>0</v>
      </c>
      <c r="N340" s="150"/>
      <c r="O340" s="150">
        <v>150000</v>
      </c>
      <c r="P340" s="150"/>
      <c r="Q340" s="150"/>
      <c r="R340" s="150"/>
      <c r="S340" s="132">
        <f t="shared" si="257"/>
        <v>150000</v>
      </c>
    </row>
    <row r="341" spans="2:19" s="5" customFormat="1" ht="24.75" customHeight="1">
      <c r="B341" s="267">
        <f aca="true" t="shared" si="259" ref="B341:B355">B339+1</f>
        <v>142</v>
      </c>
      <c r="C341" s="268" t="s">
        <v>203</v>
      </c>
      <c r="D341" s="250" t="s">
        <v>219</v>
      </c>
      <c r="E341" s="250" t="s">
        <v>38</v>
      </c>
      <c r="F341" s="228" t="s">
        <v>231</v>
      </c>
      <c r="G341" s="212" t="s">
        <v>40</v>
      </c>
      <c r="H341" s="213" t="s">
        <v>12</v>
      </c>
      <c r="I341" s="150">
        <v>70000</v>
      </c>
      <c r="J341" s="150"/>
      <c r="K341" s="150">
        <f t="shared" si="258"/>
        <v>70000</v>
      </c>
      <c r="L341" s="150">
        <f t="shared" si="256"/>
        <v>70000</v>
      </c>
      <c r="M341" s="150">
        <v>0</v>
      </c>
      <c r="N341" s="150"/>
      <c r="O341" s="150">
        <v>70000</v>
      </c>
      <c r="P341" s="150"/>
      <c r="Q341" s="150"/>
      <c r="R341" s="150">
        <v>0</v>
      </c>
      <c r="S341" s="132">
        <f t="shared" si="257"/>
        <v>70000</v>
      </c>
    </row>
    <row r="342" spans="2:19" s="5" customFormat="1" ht="27.75" customHeight="1">
      <c r="B342" s="267"/>
      <c r="C342" s="268"/>
      <c r="D342" s="251"/>
      <c r="E342" s="251"/>
      <c r="F342" s="228"/>
      <c r="G342" s="212"/>
      <c r="H342" s="213" t="s">
        <v>21</v>
      </c>
      <c r="I342" s="150">
        <v>70000</v>
      </c>
      <c r="J342" s="150"/>
      <c r="K342" s="150">
        <f t="shared" si="258"/>
        <v>70000</v>
      </c>
      <c r="L342" s="150">
        <f t="shared" si="256"/>
        <v>70000</v>
      </c>
      <c r="M342" s="150">
        <v>0</v>
      </c>
      <c r="N342" s="150"/>
      <c r="O342" s="150">
        <v>70000</v>
      </c>
      <c r="P342" s="150"/>
      <c r="Q342" s="150"/>
      <c r="R342" s="150">
        <v>0</v>
      </c>
      <c r="S342" s="132">
        <f t="shared" si="257"/>
        <v>70000</v>
      </c>
    </row>
    <row r="343" spans="2:19" s="5" customFormat="1" ht="15" customHeight="1">
      <c r="B343" s="267">
        <f t="shared" si="259"/>
        <v>143</v>
      </c>
      <c r="C343" s="268" t="s">
        <v>203</v>
      </c>
      <c r="D343" s="271" t="s">
        <v>219</v>
      </c>
      <c r="E343" s="271" t="s">
        <v>38</v>
      </c>
      <c r="F343" s="228" t="s">
        <v>232</v>
      </c>
      <c r="G343" s="212" t="s">
        <v>40</v>
      </c>
      <c r="H343" s="213" t="s">
        <v>12</v>
      </c>
      <c r="I343" s="150">
        <v>100000</v>
      </c>
      <c r="J343" s="150"/>
      <c r="K343" s="150">
        <f t="shared" si="258"/>
        <v>100000</v>
      </c>
      <c r="L343" s="150">
        <f t="shared" si="256"/>
        <v>100000</v>
      </c>
      <c r="M343" s="150">
        <v>0</v>
      </c>
      <c r="N343" s="150"/>
      <c r="O343" s="150">
        <v>100000</v>
      </c>
      <c r="P343" s="150"/>
      <c r="Q343" s="150"/>
      <c r="R343" s="150"/>
      <c r="S343" s="132">
        <f t="shared" si="257"/>
        <v>100000</v>
      </c>
    </row>
    <row r="344" spans="2:19" s="5" customFormat="1" ht="15">
      <c r="B344" s="267"/>
      <c r="C344" s="268"/>
      <c r="D344" s="272"/>
      <c r="E344" s="272"/>
      <c r="F344" s="228"/>
      <c r="G344" s="212"/>
      <c r="H344" s="213" t="s">
        <v>21</v>
      </c>
      <c r="I344" s="150">
        <v>100000</v>
      </c>
      <c r="J344" s="150"/>
      <c r="K344" s="150">
        <f t="shared" si="258"/>
        <v>100000</v>
      </c>
      <c r="L344" s="150">
        <f t="shared" si="256"/>
        <v>100000</v>
      </c>
      <c r="M344" s="150">
        <v>0</v>
      </c>
      <c r="N344" s="150"/>
      <c r="O344" s="150">
        <v>100000</v>
      </c>
      <c r="P344" s="150"/>
      <c r="Q344" s="150"/>
      <c r="R344" s="150"/>
      <c r="S344" s="132">
        <f t="shared" si="257"/>
        <v>100000</v>
      </c>
    </row>
    <row r="345" spans="2:19" s="5" customFormat="1" ht="15" customHeight="1">
      <c r="B345" s="267">
        <f t="shared" si="259"/>
        <v>144</v>
      </c>
      <c r="C345" s="268" t="s">
        <v>203</v>
      </c>
      <c r="D345" s="271" t="s">
        <v>219</v>
      </c>
      <c r="E345" s="271" t="s">
        <v>38</v>
      </c>
      <c r="F345" s="228" t="s">
        <v>233</v>
      </c>
      <c r="G345" s="212" t="s">
        <v>40</v>
      </c>
      <c r="H345" s="213" t="s">
        <v>12</v>
      </c>
      <c r="I345" s="150">
        <v>100000</v>
      </c>
      <c r="J345" s="150"/>
      <c r="K345" s="150">
        <f aca="true" t="shared" si="260" ref="K345:K347">L345+Q345</f>
        <v>100000</v>
      </c>
      <c r="L345" s="150">
        <f aca="true" t="shared" si="261" ref="L345:L346">M345+O345+P345</f>
        <v>100000</v>
      </c>
      <c r="M345" s="150">
        <v>0</v>
      </c>
      <c r="N345" s="150"/>
      <c r="O345" s="150">
        <v>100000</v>
      </c>
      <c r="P345" s="150"/>
      <c r="Q345" s="150"/>
      <c r="R345" s="150"/>
      <c r="S345" s="132">
        <f t="shared" si="257"/>
        <v>100000</v>
      </c>
    </row>
    <row r="346" spans="2:19" s="5" customFormat="1" ht="30.75" customHeight="1">
      <c r="B346" s="267"/>
      <c r="C346" s="268"/>
      <c r="D346" s="272"/>
      <c r="E346" s="272"/>
      <c r="F346" s="228"/>
      <c r="G346" s="212"/>
      <c r="H346" s="213" t="s">
        <v>21</v>
      </c>
      <c r="I346" s="150">
        <v>100000</v>
      </c>
      <c r="J346" s="150"/>
      <c r="K346" s="150">
        <f t="shared" si="260"/>
        <v>100000</v>
      </c>
      <c r="L346" s="150">
        <f t="shared" si="261"/>
        <v>100000</v>
      </c>
      <c r="M346" s="150">
        <v>0</v>
      </c>
      <c r="N346" s="150"/>
      <c r="O346" s="150">
        <v>100000</v>
      </c>
      <c r="P346" s="150"/>
      <c r="Q346" s="150"/>
      <c r="R346" s="150"/>
      <c r="S346" s="132">
        <f t="shared" si="257"/>
        <v>100000</v>
      </c>
    </row>
    <row r="347" spans="2:19" s="6" customFormat="1" ht="30.75" customHeight="1">
      <c r="B347" s="267">
        <f t="shared" si="259"/>
        <v>145</v>
      </c>
      <c r="C347" s="210" t="s">
        <v>203</v>
      </c>
      <c r="D347" s="123" t="s">
        <v>207</v>
      </c>
      <c r="E347" s="123" t="s">
        <v>38</v>
      </c>
      <c r="F347" s="228" t="s">
        <v>234</v>
      </c>
      <c r="G347" s="212" t="s">
        <v>40</v>
      </c>
      <c r="H347" s="213" t="s">
        <v>12</v>
      </c>
      <c r="I347" s="150">
        <f>S347</f>
        <v>71400</v>
      </c>
      <c r="J347" s="150"/>
      <c r="K347" s="150">
        <f t="shared" si="260"/>
        <v>71400</v>
      </c>
      <c r="L347" s="150">
        <f aca="true" t="shared" si="262" ref="L347:L350">M347+O347+P347</f>
        <v>71400</v>
      </c>
      <c r="M347" s="150">
        <v>0</v>
      </c>
      <c r="N347" s="150"/>
      <c r="O347" s="150">
        <v>71400</v>
      </c>
      <c r="P347" s="150"/>
      <c r="Q347" s="150"/>
      <c r="R347" s="150"/>
      <c r="S347" s="132">
        <f t="shared" si="257"/>
        <v>71400</v>
      </c>
    </row>
    <row r="348" spans="2:19" s="6" customFormat="1" ht="15">
      <c r="B348" s="267"/>
      <c r="C348" s="210"/>
      <c r="D348" s="125"/>
      <c r="E348" s="125"/>
      <c r="F348" s="228"/>
      <c r="G348" s="212"/>
      <c r="H348" s="213" t="s">
        <v>21</v>
      </c>
      <c r="I348" s="150">
        <f>S348</f>
        <v>71400</v>
      </c>
      <c r="J348" s="150"/>
      <c r="K348" s="150">
        <f aca="true" t="shared" si="263" ref="K348:K350">L348+Q348</f>
        <v>71400</v>
      </c>
      <c r="L348" s="150">
        <f t="shared" si="262"/>
        <v>71400</v>
      </c>
      <c r="M348" s="150">
        <v>0</v>
      </c>
      <c r="N348" s="150"/>
      <c r="O348" s="150">
        <v>71400</v>
      </c>
      <c r="P348" s="150"/>
      <c r="Q348" s="150"/>
      <c r="R348" s="282"/>
      <c r="S348" s="132">
        <f t="shared" si="257"/>
        <v>71400</v>
      </c>
    </row>
    <row r="349" spans="2:19" s="6" customFormat="1" ht="15" customHeight="1">
      <c r="B349" s="267">
        <f t="shared" si="259"/>
        <v>146</v>
      </c>
      <c r="C349" s="210" t="s">
        <v>203</v>
      </c>
      <c r="D349" s="123" t="s">
        <v>219</v>
      </c>
      <c r="E349" s="123" t="s">
        <v>38</v>
      </c>
      <c r="F349" s="228" t="s">
        <v>235</v>
      </c>
      <c r="G349" s="89" t="s">
        <v>141</v>
      </c>
      <c r="H349" s="213" t="s">
        <v>12</v>
      </c>
      <c r="I349" s="149">
        <f aca="true" t="shared" si="264" ref="I349:I354">O349</f>
        <v>16000</v>
      </c>
      <c r="J349" s="150"/>
      <c r="K349" s="150">
        <f t="shared" si="263"/>
        <v>16000</v>
      </c>
      <c r="L349" s="150">
        <f t="shared" si="262"/>
        <v>16000</v>
      </c>
      <c r="M349" s="150">
        <v>0</v>
      </c>
      <c r="N349" s="150"/>
      <c r="O349" s="150">
        <v>16000</v>
      </c>
      <c r="P349" s="150"/>
      <c r="Q349" s="150"/>
      <c r="R349" s="150"/>
      <c r="S349" s="132">
        <f t="shared" si="257"/>
        <v>16000</v>
      </c>
    </row>
    <row r="350" spans="2:19" s="6" customFormat="1" ht="15">
      <c r="B350" s="267"/>
      <c r="C350" s="210"/>
      <c r="D350" s="125"/>
      <c r="E350" s="125"/>
      <c r="F350" s="228"/>
      <c r="G350" s="89"/>
      <c r="H350" s="213" t="s">
        <v>21</v>
      </c>
      <c r="I350" s="149">
        <f t="shared" si="264"/>
        <v>16000</v>
      </c>
      <c r="J350" s="150"/>
      <c r="K350" s="150">
        <f t="shared" si="263"/>
        <v>16000</v>
      </c>
      <c r="L350" s="150">
        <f t="shared" si="262"/>
        <v>16000</v>
      </c>
      <c r="M350" s="150">
        <v>0</v>
      </c>
      <c r="N350" s="150"/>
      <c r="O350" s="150">
        <v>16000</v>
      </c>
      <c r="P350" s="150"/>
      <c r="Q350" s="150"/>
      <c r="R350" s="150"/>
      <c r="S350" s="132">
        <f t="shared" si="257"/>
        <v>16000</v>
      </c>
    </row>
    <row r="351" spans="2:19" s="6" customFormat="1" ht="15" customHeight="1">
      <c r="B351" s="267">
        <f t="shared" si="259"/>
        <v>147</v>
      </c>
      <c r="C351" s="210" t="s">
        <v>203</v>
      </c>
      <c r="D351" s="123" t="s">
        <v>219</v>
      </c>
      <c r="E351" s="123" t="s">
        <v>38</v>
      </c>
      <c r="F351" s="228" t="s">
        <v>236</v>
      </c>
      <c r="G351" s="89" t="s">
        <v>141</v>
      </c>
      <c r="H351" s="213" t="s">
        <v>12</v>
      </c>
      <c r="I351" s="149">
        <f t="shared" si="264"/>
        <v>13000</v>
      </c>
      <c r="J351" s="150"/>
      <c r="K351" s="150">
        <f aca="true" t="shared" si="265" ref="K351:K352">L351+Q351</f>
        <v>13000</v>
      </c>
      <c r="L351" s="150">
        <f aca="true" t="shared" si="266" ref="L351:L352">M351+O351+P351</f>
        <v>13000</v>
      </c>
      <c r="M351" s="150">
        <v>0</v>
      </c>
      <c r="N351" s="150"/>
      <c r="O351" s="150">
        <v>13000</v>
      </c>
      <c r="P351" s="150"/>
      <c r="Q351" s="150"/>
      <c r="R351" s="150"/>
      <c r="S351" s="132">
        <f aca="true" t="shared" si="267" ref="S351:S352">K351+R351</f>
        <v>13000</v>
      </c>
    </row>
    <row r="352" spans="2:19" s="6" customFormat="1" ht="15">
      <c r="B352" s="267"/>
      <c r="C352" s="210"/>
      <c r="D352" s="125"/>
      <c r="E352" s="125"/>
      <c r="F352" s="228"/>
      <c r="G352" s="89"/>
      <c r="H352" s="213" t="s">
        <v>21</v>
      </c>
      <c r="I352" s="149">
        <f t="shared" si="264"/>
        <v>13000</v>
      </c>
      <c r="J352" s="150"/>
      <c r="K352" s="150">
        <f t="shared" si="265"/>
        <v>13000</v>
      </c>
      <c r="L352" s="150">
        <f t="shared" si="266"/>
        <v>13000</v>
      </c>
      <c r="M352" s="150">
        <v>0</v>
      </c>
      <c r="N352" s="150"/>
      <c r="O352" s="150">
        <v>13000</v>
      </c>
      <c r="P352" s="150"/>
      <c r="Q352" s="150"/>
      <c r="R352" s="150"/>
      <c r="S352" s="132">
        <f t="shared" si="267"/>
        <v>13000</v>
      </c>
    </row>
    <row r="353" spans="2:19" s="6" customFormat="1" ht="15" customHeight="1">
      <c r="B353" s="267">
        <f t="shared" si="259"/>
        <v>148</v>
      </c>
      <c r="C353" s="210" t="s">
        <v>203</v>
      </c>
      <c r="D353" s="123" t="s">
        <v>219</v>
      </c>
      <c r="E353" s="123" t="s">
        <v>38</v>
      </c>
      <c r="F353" s="228" t="s">
        <v>237</v>
      </c>
      <c r="G353" s="89" t="s">
        <v>141</v>
      </c>
      <c r="H353" s="213" t="s">
        <v>12</v>
      </c>
      <c r="I353" s="149">
        <f t="shared" si="264"/>
        <v>4000</v>
      </c>
      <c r="J353" s="150"/>
      <c r="K353" s="150">
        <f aca="true" t="shared" si="268" ref="K353:K356">L353+Q353</f>
        <v>4000</v>
      </c>
      <c r="L353" s="150">
        <f aca="true" t="shared" si="269" ref="L353:L356">M353+O353+P353</f>
        <v>4000</v>
      </c>
      <c r="M353" s="150">
        <v>0</v>
      </c>
      <c r="N353" s="150"/>
      <c r="O353" s="150">
        <v>4000</v>
      </c>
      <c r="P353" s="150"/>
      <c r="Q353" s="150"/>
      <c r="R353" s="150"/>
      <c r="S353" s="132">
        <f aca="true" t="shared" si="270" ref="S353:S356">K353+R353</f>
        <v>4000</v>
      </c>
    </row>
    <row r="354" spans="2:19" s="6" customFormat="1" ht="15">
      <c r="B354" s="267"/>
      <c r="C354" s="210"/>
      <c r="D354" s="125"/>
      <c r="E354" s="125"/>
      <c r="F354" s="228"/>
      <c r="G354" s="89"/>
      <c r="H354" s="213" t="s">
        <v>21</v>
      </c>
      <c r="I354" s="149">
        <f t="shared" si="264"/>
        <v>4000</v>
      </c>
      <c r="J354" s="150"/>
      <c r="K354" s="150">
        <f t="shared" si="268"/>
        <v>4000</v>
      </c>
      <c r="L354" s="150">
        <f t="shared" si="269"/>
        <v>4000</v>
      </c>
      <c r="M354" s="150">
        <v>0</v>
      </c>
      <c r="N354" s="150"/>
      <c r="O354" s="150">
        <v>4000</v>
      </c>
      <c r="P354" s="150"/>
      <c r="Q354" s="150"/>
      <c r="R354" s="150"/>
      <c r="S354" s="132">
        <f t="shared" si="270"/>
        <v>4000</v>
      </c>
    </row>
    <row r="355" spans="2:19" s="6" customFormat="1" ht="15" customHeight="1">
      <c r="B355" s="267">
        <f t="shared" si="259"/>
        <v>149</v>
      </c>
      <c r="C355" s="210" t="s">
        <v>203</v>
      </c>
      <c r="D355" s="123" t="s">
        <v>204</v>
      </c>
      <c r="E355" s="123" t="s">
        <v>38</v>
      </c>
      <c r="F355" s="228" t="s">
        <v>238</v>
      </c>
      <c r="G355" s="212" t="s">
        <v>40</v>
      </c>
      <c r="H355" s="213" t="s">
        <v>12</v>
      </c>
      <c r="I355" s="229">
        <v>868050</v>
      </c>
      <c r="J355" s="150">
        <v>371987</v>
      </c>
      <c r="K355" s="150">
        <f t="shared" si="268"/>
        <v>510000</v>
      </c>
      <c r="L355" s="150">
        <f t="shared" si="269"/>
        <v>510000</v>
      </c>
      <c r="M355" s="150">
        <v>0</v>
      </c>
      <c r="N355" s="150"/>
      <c r="O355" s="150">
        <v>510000</v>
      </c>
      <c r="P355" s="150"/>
      <c r="Q355" s="150"/>
      <c r="R355" s="150"/>
      <c r="S355" s="132">
        <f t="shared" si="270"/>
        <v>510000</v>
      </c>
    </row>
    <row r="356" spans="2:19" s="6" customFormat="1" ht="15">
      <c r="B356" s="267"/>
      <c r="C356" s="210"/>
      <c r="D356" s="125"/>
      <c r="E356" s="125"/>
      <c r="F356" s="228"/>
      <c r="G356" s="212"/>
      <c r="H356" s="213" t="s">
        <v>21</v>
      </c>
      <c r="I356" s="229">
        <v>868050</v>
      </c>
      <c r="J356" s="150">
        <v>371987</v>
      </c>
      <c r="K356" s="150">
        <f t="shared" si="268"/>
        <v>510000</v>
      </c>
      <c r="L356" s="150">
        <f t="shared" si="269"/>
        <v>510000</v>
      </c>
      <c r="M356" s="150">
        <v>0</v>
      </c>
      <c r="N356" s="150"/>
      <c r="O356" s="150">
        <v>510000</v>
      </c>
      <c r="P356" s="150"/>
      <c r="Q356" s="150"/>
      <c r="R356" s="282"/>
      <c r="S356" s="132">
        <f t="shared" si="270"/>
        <v>510000</v>
      </c>
    </row>
    <row r="357" spans="2:19" s="1" customFormat="1" ht="15">
      <c r="B357" s="68" t="s">
        <v>239</v>
      </c>
      <c r="C357" s="69"/>
      <c r="D357" s="70"/>
      <c r="E357" s="70"/>
      <c r="F357" s="273"/>
      <c r="G357" s="274"/>
      <c r="H357" s="275" t="s">
        <v>12</v>
      </c>
      <c r="I357" s="280">
        <f aca="true" t="shared" si="271" ref="I357:S357">I359+I367+I379</f>
        <v>36706297</v>
      </c>
      <c r="J357" s="280">
        <f t="shared" si="271"/>
        <v>9337565.51</v>
      </c>
      <c r="K357" s="280">
        <f t="shared" si="271"/>
        <v>20981653</v>
      </c>
      <c r="L357" s="280">
        <f t="shared" si="271"/>
        <v>20981653</v>
      </c>
      <c r="M357" s="280">
        <f t="shared" si="271"/>
        <v>14231447</v>
      </c>
      <c r="N357" s="280">
        <f t="shared" si="271"/>
        <v>0</v>
      </c>
      <c r="O357" s="280">
        <f t="shared" si="271"/>
        <v>6750206</v>
      </c>
      <c r="P357" s="280">
        <f t="shared" si="271"/>
        <v>0</v>
      </c>
      <c r="Q357" s="280">
        <f t="shared" si="271"/>
        <v>0</v>
      </c>
      <c r="R357" s="280" t="e">
        <f t="shared" si="271"/>
        <v>#REF!</v>
      </c>
      <c r="S357" s="280" t="e">
        <f t="shared" si="271"/>
        <v>#REF!</v>
      </c>
    </row>
    <row r="358" spans="2:19" s="1" customFormat="1" ht="15">
      <c r="B358" s="73"/>
      <c r="C358" s="74"/>
      <c r="D358" s="75"/>
      <c r="E358" s="75"/>
      <c r="F358" s="75"/>
      <c r="G358" s="76"/>
      <c r="H358" s="72" t="s">
        <v>21</v>
      </c>
      <c r="I358" s="151">
        <f aca="true" t="shared" si="272" ref="I358:S358">I360+I368+I380</f>
        <v>36706297</v>
      </c>
      <c r="J358" s="151">
        <f t="shared" si="272"/>
        <v>9337565.51</v>
      </c>
      <c r="K358" s="151">
        <f t="shared" si="272"/>
        <v>20981653</v>
      </c>
      <c r="L358" s="151">
        <f t="shared" si="272"/>
        <v>20981653</v>
      </c>
      <c r="M358" s="151">
        <f t="shared" si="272"/>
        <v>14231447</v>
      </c>
      <c r="N358" s="151">
        <f t="shared" si="272"/>
        <v>0</v>
      </c>
      <c r="O358" s="151">
        <f t="shared" si="272"/>
        <v>6750206</v>
      </c>
      <c r="P358" s="151">
        <f t="shared" si="272"/>
        <v>0</v>
      </c>
      <c r="Q358" s="151">
        <f t="shared" si="272"/>
        <v>0</v>
      </c>
      <c r="R358" s="151" t="e">
        <f t="shared" si="272"/>
        <v>#REF!</v>
      </c>
      <c r="S358" s="151" t="e">
        <f t="shared" si="272"/>
        <v>#REF!</v>
      </c>
    </row>
    <row r="359" spans="2:19" s="1" customFormat="1" ht="15" customHeight="1">
      <c r="B359" s="191" t="s">
        <v>202</v>
      </c>
      <c r="C359" s="192"/>
      <c r="D359" s="193"/>
      <c r="E359" s="193"/>
      <c r="F359" s="193"/>
      <c r="G359" s="194"/>
      <c r="H359" s="56" t="s">
        <v>12</v>
      </c>
      <c r="I359" s="145">
        <f>I361+I363+I365</f>
        <v>25742217</v>
      </c>
      <c r="J359" s="145">
        <f>J361+J363+J365</f>
        <v>9207059.76</v>
      </c>
      <c r="K359" s="145">
        <f aca="true" t="shared" si="273" ref="K359:S359">K361+K363+K365</f>
        <v>10017573</v>
      </c>
      <c r="L359" s="145">
        <f t="shared" si="273"/>
        <v>10017573</v>
      </c>
      <c r="M359" s="145">
        <f t="shared" si="273"/>
        <v>9117573</v>
      </c>
      <c r="N359" s="145">
        <f t="shared" si="273"/>
        <v>0</v>
      </c>
      <c r="O359" s="145">
        <f t="shared" si="273"/>
        <v>900000</v>
      </c>
      <c r="P359" s="145">
        <f t="shared" si="273"/>
        <v>0</v>
      </c>
      <c r="Q359" s="145">
        <f t="shared" si="273"/>
        <v>0</v>
      </c>
      <c r="R359" s="145">
        <f t="shared" si="273"/>
        <v>0</v>
      </c>
      <c r="S359" s="145">
        <f t="shared" si="273"/>
        <v>10017573</v>
      </c>
    </row>
    <row r="360" spans="2:19" s="1" customFormat="1" ht="15">
      <c r="B360" s="195"/>
      <c r="C360" s="196"/>
      <c r="D360" s="197"/>
      <c r="E360" s="197"/>
      <c r="F360" s="197"/>
      <c r="G360" s="198"/>
      <c r="H360" s="56" t="s">
        <v>21</v>
      </c>
      <c r="I360" s="145">
        <f>I362+I364+I366</f>
        <v>25742217</v>
      </c>
      <c r="J360" s="145">
        <f>J362+J364+J366</f>
        <v>9207059.76</v>
      </c>
      <c r="K360" s="145">
        <f aca="true" t="shared" si="274" ref="K360:S360">K362+K364+K366</f>
        <v>10017573</v>
      </c>
      <c r="L360" s="145">
        <f t="shared" si="274"/>
        <v>10017573</v>
      </c>
      <c r="M360" s="145">
        <f t="shared" si="274"/>
        <v>9117573</v>
      </c>
      <c r="N360" s="145">
        <f t="shared" si="274"/>
        <v>0</v>
      </c>
      <c r="O360" s="145">
        <f t="shared" si="274"/>
        <v>900000</v>
      </c>
      <c r="P360" s="145">
        <f t="shared" si="274"/>
        <v>0</v>
      </c>
      <c r="Q360" s="145">
        <f t="shared" si="274"/>
        <v>0</v>
      </c>
      <c r="R360" s="145">
        <f t="shared" si="274"/>
        <v>0</v>
      </c>
      <c r="S360" s="145">
        <f t="shared" si="274"/>
        <v>10017573</v>
      </c>
    </row>
    <row r="361" spans="2:19" s="5" customFormat="1" ht="15" customHeight="1">
      <c r="B361" s="226">
        <f>B355+1</f>
        <v>150</v>
      </c>
      <c r="C361" s="210" t="s">
        <v>240</v>
      </c>
      <c r="D361" s="123" t="s">
        <v>241</v>
      </c>
      <c r="E361" s="123" t="s">
        <v>38</v>
      </c>
      <c r="F361" s="228" t="s">
        <v>242</v>
      </c>
      <c r="G361" s="212" t="s">
        <v>40</v>
      </c>
      <c r="H361" s="213" t="s">
        <v>12</v>
      </c>
      <c r="I361" s="259">
        <v>9615406</v>
      </c>
      <c r="J361" s="150">
        <v>9168568.8</v>
      </c>
      <c r="K361" s="150">
        <f aca="true" t="shared" si="275" ref="K361:K366">L361+Q361</f>
        <v>400000</v>
      </c>
      <c r="L361" s="150">
        <f aca="true" t="shared" si="276" ref="L361:L366">M361+O361+P361</f>
        <v>400000</v>
      </c>
      <c r="M361" s="150">
        <v>0</v>
      </c>
      <c r="N361" s="150"/>
      <c r="O361" s="150">
        <v>400000</v>
      </c>
      <c r="P361" s="150"/>
      <c r="Q361" s="150"/>
      <c r="R361" s="150">
        <v>0</v>
      </c>
      <c r="S361" s="150">
        <f aca="true" t="shared" si="277" ref="S361:S366">K361+R361</f>
        <v>400000</v>
      </c>
    </row>
    <row r="362" spans="2:19" s="5" customFormat="1" ht="29.1" customHeight="1">
      <c r="B362" s="226"/>
      <c r="C362" s="210"/>
      <c r="D362" s="125"/>
      <c r="E362" s="125"/>
      <c r="F362" s="228"/>
      <c r="G362" s="212"/>
      <c r="H362" s="213" t="s">
        <v>21</v>
      </c>
      <c r="I362" s="259">
        <v>9615406</v>
      </c>
      <c r="J362" s="150">
        <v>9168568.8</v>
      </c>
      <c r="K362" s="150">
        <f t="shared" si="275"/>
        <v>400000</v>
      </c>
      <c r="L362" s="150">
        <f t="shared" si="276"/>
        <v>400000</v>
      </c>
      <c r="M362" s="150">
        <v>0</v>
      </c>
      <c r="N362" s="150"/>
      <c r="O362" s="150">
        <v>400000</v>
      </c>
      <c r="P362" s="150"/>
      <c r="Q362" s="150"/>
      <c r="R362" s="150">
        <v>0</v>
      </c>
      <c r="S362" s="150">
        <f t="shared" si="277"/>
        <v>400000</v>
      </c>
    </row>
    <row r="363" spans="2:19" s="5" customFormat="1" ht="15" customHeight="1">
      <c r="B363" s="226">
        <f>B361+1</f>
        <v>151</v>
      </c>
      <c r="C363" s="210" t="s">
        <v>240</v>
      </c>
      <c r="D363" s="123" t="s">
        <v>241</v>
      </c>
      <c r="E363" s="123" t="s">
        <v>38</v>
      </c>
      <c r="F363" s="228" t="s">
        <v>243</v>
      </c>
      <c r="G363" s="212" t="s">
        <v>40</v>
      </c>
      <c r="H363" s="213" t="s">
        <v>12</v>
      </c>
      <c r="I363" s="229">
        <v>7009238</v>
      </c>
      <c r="J363" s="150">
        <v>22897.96</v>
      </c>
      <c r="K363" s="150">
        <f t="shared" si="275"/>
        <v>500000</v>
      </c>
      <c r="L363" s="150">
        <f t="shared" si="276"/>
        <v>500000</v>
      </c>
      <c r="M363" s="150">
        <v>0</v>
      </c>
      <c r="N363" s="150"/>
      <c r="O363" s="150">
        <v>500000</v>
      </c>
      <c r="P363" s="150"/>
      <c r="Q363" s="150"/>
      <c r="R363" s="150"/>
      <c r="S363" s="150">
        <f t="shared" si="277"/>
        <v>500000</v>
      </c>
    </row>
    <row r="364" spans="2:19" s="5" customFormat="1" ht="30" customHeight="1">
      <c r="B364" s="226"/>
      <c r="C364" s="210"/>
      <c r="D364" s="125"/>
      <c r="E364" s="125"/>
      <c r="F364" s="228"/>
      <c r="G364" s="212"/>
      <c r="H364" s="213" t="s">
        <v>21</v>
      </c>
      <c r="I364" s="229">
        <v>7009238</v>
      </c>
      <c r="J364" s="150">
        <v>22897.96</v>
      </c>
      <c r="K364" s="150">
        <f t="shared" si="275"/>
        <v>500000</v>
      </c>
      <c r="L364" s="150">
        <f t="shared" si="276"/>
        <v>500000</v>
      </c>
      <c r="M364" s="150">
        <v>0</v>
      </c>
      <c r="N364" s="150"/>
      <c r="O364" s="150">
        <v>500000</v>
      </c>
      <c r="P364" s="150"/>
      <c r="Q364" s="150"/>
      <c r="R364" s="150"/>
      <c r="S364" s="150">
        <f t="shared" si="277"/>
        <v>500000</v>
      </c>
    </row>
    <row r="365" spans="2:19" s="1" customFormat="1" ht="15" customHeight="1">
      <c r="B365" s="226">
        <f>B363+1</f>
        <v>152</v>
      </c>
      <c r="C365" s="95" t="s">
        <v>240</v>
      </c>
      <c r="D365" s="60" t="s">
        <v>244</v>
      </c>
      <c r="E365" s="60" t="s">
        <v>196</v>
      </c>
      <c r="F365" s="200" t="s">
        <v>245</v>
      </c>
      <c r="G365" s="62" t="s">
        <v>40</v>
      </c>
      <c r="H365" s="63" t="s">
        <v>12</v>
      </c>
      <c r="I365" s="224">
        <v>9117573</v>
      </c>
      <c r="J365" s="132">
        <v>15593</v>
      </c>
      <c r="K365" s="150">
        <f t="shared" si="275"/>
        <v>9117573</v>
      </c>
      <c r="L365" s="150">
        <f t="shared" si="276"/>
        <v>9117573</v>
      </c>
      <c r="M365" s="132">
        <v>9117573</v>
      </c>
      <c r="N365" s="132"/>
      <c r="O365" s="132">
        <v>0</v>
      </c>
      <c r="P365" s="132"/>
      <c r="Q365" s="132"/>
      <c r="R365" s="132"/>
      <c r="S365" s="132">
        <f t="shared" si="277"/>
        <v>9117573</v>
      </c>
    </row>
    <row r="366" spans="2:19" s="1" customFormat="1" ht="24" customHeight="1">
      <c r="B366" s="226"/>
      <c r="C366" s="95"/>
      <c r="D366" s="66"/>
      <c r="E366" s="66"/>
      <c r="F366" s="200"/>
      <c r="G366" s="62"/>
      <c r="H366" s="63" t="s">
        <v>21</v>
      </c>
      <c r="I366" s="224">
        <v>9117573</v>
      </c>
      <c r="J366" s="132">
        <v>15593</v>
      </c>
      <c r="K366" s="150">
        <f t="shared" si="275"/>
        <v>9117573</v>
      </c>
      <c r="L366" s="150">
        <f t="shared" si="276"/>
        <v>9117573</v>
      </c>
      <c r="M366" s="132">
        <v>9117573</v>
      </c>
      <c r="N366" s="132"/>
      <c r="O366" s="132">
        <v>0</v>
      </c>
      <c r="P366" s="132"/>
      <c r="Q366" s="132"/>
      <c r="R366" s="132"/>
      <c r="S366" s="132">
        <f t="shared" si="277"/>
        <v>9117573</v>
      </c>
    </row>
    <row r="367" spans="2:19" s="5" customFormat="1" ht="15">
      <c r="B367" s="114" t="s">
        <v>65</v>
      </c>
      <c r="C367" s="115"/>
      <c r="D367" s="116"/>
      <c r="E367" s="116"/>
      <c r="F367" s="116"/>
      <c r="G367" s="117"/>
      <c r="H367" s="56" t="s">
        <v>12</v>
      </c>
      <c r="I367" s="154">
        <f>I369+I371+I373+I375+I377</f>
        <v>8069080</v>
      </c>
      <c r="J367" s="154">
        <f>J369+J371+J373+J375+J377</f>
        <v>98513.75</v>
      </c>
      <c r="K367" s="154">
        <f aca="true" t="shared" si="278" ref="K367:S367">K369+K371+K373+K375+K377</f>
        <v>8069080</v>
      </c>
      <c r="L367" s="154">
        <f t="shared" si="278"/>
        <v>8069080</v>
      </c>
      <c r="M367" s="154">
        <f t="shared" si="278"/>
        <v>5113874</v>
      </c>
      <c r="N367" s="154">
        <f t="shared" si="278"/>
        <v>0</v>
      </c>
      <c r="O367" s="154">
        <f t="shared" si="278"/>
        <v>2955206</v>
      </c>
      <c r="P367" s="154">
        <f t="shared" si="278"/>
        <v>0</v>
      </c>
      <c r="Q367" s="154">
        <f t="shared" si="278"/>
        <v>0</v>
      </c>
      <c r="R367" s="154">
        <f t="shared" si="278"/>
        <v>0</v>
      </c>
      <c r="S367" s="154">
        <f t="shared" si="278"/>
        <v>8069080</v>
      </c>
    </row>
    <row r="368" spans="2:19" s="5" customFormat="1" ht="15">
      <c r="B368" s="119"/>
      <c r="C368" s="120"/>
      <c r="D368" s="121"/>
      <c r="E368" s="121"/>
      <c r="F368" s="121"/>
      <c r="G368" s="122"/>
      <c r="H368" s="56" t="s">
        <v>21</v>
      </c>
      <c r="I368" s="154">
        <f>I370+I372+I374+I376+I378</f>
        <v>8069080</v>
      </c>
      <c r="J368" s="154">
        <f>J370+J372+J374+J376+J378</f>
        <v>98513.75</v>
      </c>
      <c r="K368" s="154">
        <f aca="true" t="shared" si="279" ref="K368:S368">K370+K372+K374+K376+K378</f>
        <v>8069080</v>
      </c>
      <c r="L368" s="154">
        <f t="shared" si="279"/>
        <v>8069080</v>
      </c>
      <c r="M368" s="154">
        <f t="shared" si="279"/>
        <v>5113874</v>
      </c>
      <c r="N368" s="154">
        <f t="shared" si="279"/>
        <v>0</v>
      </c>
      <c r="O368" s="154">
        <f t="shared" si="279"/>
        <v>2955206</v>
      </c>
      <c r="P368" s="154">
        <f t="shared" si="279"/>
        <v>0</v>
      </c>
      <c r="Q368" s="154">
        <f t="shared" si="279"/>
        <v>0</v>
      </c>
      <c r="R368" s="154">
        <f t="shared" si="279"/>
        <v>0</v>
      </c>
      <c r="S368" s="154">
        <f t="shared" si="279"/>
        <v>8069080</v>
      </c>
    </row>
    <row r="369" spans="2:19" s="7" customFormat="1" ht="24" customHeight="1">
      <c r="B369" s="226">
        <f>B365+1</f>
        <v>153</v>
      </c>
      <c r="C369" s="95" t="s">
        <v>240</v>
      </c>
      <c r="D369" s="189" t="s">
        <v>241</v>
      </c>
      <c r="E369" s="123" t="s">
        <v>38</v>
      </c>
      <c r="F369" s="276" t="s">
        <v>246</v>
      </c>
      <c r="G369" s="62" t="s">
        <v>40</v>
      </c>
      <c r="H369" s="63" t="s">
        <v>12</v>
      </c>
      <c r="I369" s="132">
        <f aca="true" t="shared" si="280" ref="I369:I372">O369</f>
        <v>100000</v>
      </c>
      <c r="J369" s="132"/>
      <c r="K369" s="132">
        <f aca="true" t="shared" si="281" ref="K369:K374">L369</f>
        <v>100000</v>
      </c>
      <c r="L369" s="150">
        <f aca="true" t="shared" si="282" ref="L369:L378">M369+O369+P369</f>
        <v>100000</v>
      </c>
      <c r="M369" s="132"/>
      <c r="N369" s="132"/>
      <c r="O369" s="132">
        <v>100000</v>
      </c>
      <c r="P369" s="132"/>
      <c r="Q369" s="132"/>
      <c r="R369" s="132">
        <v>0</v>
      </c>
      <c r="S369" s="132">
        <f aca="true" t="shared" si="283" ref="S369:S374">K369+R369</f>
        <v>100000</v>
      </c>
    </row>
    <row r="370" spans="2:19" s="7" customFormat="1" ht="30.95" customHeight="1">
      <c r="B370" s="226"/>
      <c r="C370" s="95"/>
      <c r="D370" s="190"/>
      <c r="E370" s="125"/>
      <c r="F370" s="277"/>
      <c r="G370" s="62"/>
      <c r="H370" s="63" t="s">
        <v>21</v>
      </c>
      <c r="I370" s="132">
        <f t="shared" si="280"/>
        <v>100000</v>
      </c>
      <c r="J370" s="132"/>
      <c r="K370" s="132">
        <f t="shared" si="281"/>
        <v>100000</v>
      </c>
      <c r="L370" s="150">
        <f t="shared" si="282"/>
        <v>100000</v>
      </c>
      <c r="M370" s="132"/>
      <c r="N370" s="132"/>
      <c r="O370" s="132">
        <v>100000</v>
      </c>
      <c r="P370" s="132"/>
      <c r="Q370" s="132"/>
      <c r="R370" s="132">
        <v>0</v>
      </c>
      <c r="S370" s="132">
        <f t="shared" si="283"/>
        <v>100000</v>
      </c>
    </row>
    <row r="371" spans="2:19" s="7" customFormat="1" ht="15.75" customHeight="1">
      <c r="B371" s="226">
        <f>B369+1</f>
        <v>154</v>
      </c>
      <c r="C371" s="95" t="s">
        <v>240</v>
      </c>
      <c r="D371" s="189" t="s">
        <v>241</v>
      </c>
      <c r="E371" s="123" t="s">
        <v>38</v>
      </c>
      <c r="F371" s="216" t="s">
        <v>247</v>
      </c>
      <c r="G371" s="62" t="s">
        <v>40</v>
      </c>
      <c r="H371" s="63" t="s">
        <v>12</v>
      </c>
      <c r="I371" s="224">
        <f t="shared" si="280"/>
        <v>150000</v>
      </c>
      <c r="J371" s="132">
        <v>49356.82</v>
      </c>
      <c r="K371" s="132">
        <f t="shared" si="281"/>
        <v>150000</v>
      </c>
      <c r="L371" s="150">
        <f t="shared" si="282"/>
        <v>150000</v>
      </c>
      <c r="M371" s="132"/>
      <c r="N371" s="132"/>
      <c r="O371" s="132">
        <v>150000</v>
      </c>
      <c r="P371" s="132"/>
      <c r="Q371" s="132"/>
      <c r="R371" s="132">
        <v>0</v>
      </c>
      <c r="S371" s="132">
        <f t="shared" si="283"/>
        <v>150000</v>
      </c>
    </row>
    <row r="372" spans="2:19" s="7" customFormat="1" ht="29.1" customHeight="1">
      <c r="B372" s="226"/>
      <c r="C372" s="95"/>
      <c r="D372" s="190"/>
      <c r="E372" s="125"/>
      <c r="F372" s="217"/>
      <c r="G372" s="62"/>
      <c r="H372" s="63" t="s">
        <v>21</v>
      </c>
      <c r="I372" s="224">
        <f t="shared" si="280"/>
        <v>150000</v>
      </c>
      <c r="J372" s="132">
        <v>49356.82</v>
      </c>
      <c r="K372" s="132">
        <f t="shared" si="281"/>
        <v>150000</v>
      </c>
      <c r="L372" s="150">
        <f t="shared" si="282"/>
        <v>150000</v>
      </c>
      <c r="M372" s="132"/>
      <c r="N372" s="132"/>
      <c r="O372" s="132">
        <v>150000</v>
      </c>
      <c r="P372" s="132"/>
      <c r="Q372" s="132"/>
      <c r="R372" s="132">
        <v>0</v>
      </c>
      <c r="S372" s="132">
        <f t="shared" si="283"/>
        <v>150000</v>
      </c>
    </row>
    <row r="373" spans="2:19" s="8" customFormat="1" ht="24" customHeight="1">
      <c r="B373" s="226">
        <f>B371+1</f>
        <v>155</v>
      </c>
      <c r="C373" s="278" t="s">
        <v>240</v>
      </c>
      <c r="D373" s="60" t="s">
        <v>248</v>
      </c>
      <c r="E373" s="123" t="s">
        <v>38</v>
      </c>
      <c r="F373" s="124" t="s">
        <v>249</v>
      </c>
      <c r="G373" s="212" t="s">
        <v>40</v>
      </c>
      <c r="H373" s="213" t="s">
        <v>12</v>
      </c>
      <c r="I373" s="229">
        <v>5819080</v>
      </c>
      <c r="J373" s="150">
        <v>9520</v>
      </c>
      <c r="K373" s="281">
        <f t="shared" si="281"/>
        <v>5819080</v>
      </c>
      <c r="L373" s="150">
        <f t="shared" si="282"/>
        <v>5819080</v>
      </c>
      <c r="M373" s="149">
        <v>5113874</v>
      </c>
      <c r="N373" s="150"/>
      <c r="O373" s="150">
        <v>705206</v>
      </c>
      <c r="P373" s="150"/>
      <c r="Q373" s="150"/>
      <c r="R373" s="150"/>
      <c r="S373" s="132">
        <f t="shared" si="283"/>
        <v>5819080</v>
      </c>
    </row>
    <row r="374" spans="2:19" s="8" customFormat="1" ht="30.95" customHeight="1">
      <c r="B374" s="226"/>
      <c r="C374" s="279"/>
      <c r="D374" s="66"/>
      <c r="E374" s="125"/>
      <c r="F374" s="126"/>
      <c r="G374" s="212"/>
      <c r="H374" s="213" t="s">
        <v>21</v>
      </c>
      <c r="I374" s="229">
        <v>5819080</v>
      </c>
      <c r="J374" s="150">
        <v>9520</v>
      </c>
      <c r="K374" s="281">
        <f t="shared" si="281"/>
        <v>5819080</v>
      </c>
      <c r="L374" s="150">
        <f t="shared" si="282"/>
        <v>5819080</v>
      </c>
      <c r="M374" s="149">
        <v>5113874</v>
      </c>
      <c r="N374" s="150"/>
      <c r="O374" s="150">
        <v>705206</v>
      </c>
      <c r="P374" s="150"/>
      <c r="Q374" s="150"/>
      <c r="R374" s="150"/>
      <c r="S374" s="132">
        <f t="shared" si="283"/>
        <v>5819080</v>
      </c>
    </row>
    <row r="375" spans="2:19" s="6" customFormat="1" ht="15" customHeight="1">
      <c r="B375" s="226">
        <f aca="true" t="shared" si="284" ref="B375">B373+1</f>
        <v>156</v>
      </c>
      <c r="C375" s="210" t="s">
        <v>240</v>
      </c>
      <c r="D375" s="123" t="s">
        <v>241</v>
      </c>
      <c r="E375" s="123" t="s">
        <v>38</v>
      </c>
      <c r="F375" s="228" t="s">
        <v>250</v>
      </c>
      <c r="G375" s="212" t="s">
        <v>40</v>
      </c>
      <c r="H375" s="213" t="s">
        <v>12</v>
      </c>
      <c r="I375" s="223">
        <f>S375</f>
        <v>1000000</v>
      </c>
      <c r="J375" s="150">
        <v>20778.71</v>
      </c>
      <c r="K375" s="150">
        <f>L375+Q375</f>
        <v>1000000</v>
      </c>
      <c r="L375" s="150">
        <f t="shared" si="282"/>
        <v>1000000</v>
      </c>
      <c r="M375" s="150">
        <v>0</v>
      </c>
      <c r="N375" s="150"/>
      <c r="O375" s="150">
        <v>1000000</v>
      </c>
      <c r="P375" s="150"/>
      <c r="Q375" s="150"/>
      <c r="R375" s="150"/>
      <c r="S375" s="132">
        <f>L375+R375</f>
        <v>1000000</v>
      </c>
    </row>
    <row r="376" spans="2:19" s="6" customFormat="1" ht="20.1" customHeight="1">
      <c r="B376" s="226"/>
      <c r="C376" s="210"/>
      <c r="D376" s="125"/>
      <c r="E376" s="125"/>
      <c r="F376" s="228"/>
      <c r="G376" s="212"/>
      <c r="H376" s="213" t="s">
        <v>21</v>
      </c>
      <c r="I376" s="223">
        <f>S376</f>
        <v>1000000</v>
      </c>
      <c r="J376" s="150">
        <v>20778.71</v>
      </c>
      <c r="K376" s="150">
        <f>L376+Q376</f>
        <v>1000000</v>
      </c>
      <c r="L376" s="150">
        <f t="shared" si="282"/>
        <v>1000000</v>
      </c>
      <c r="M376" s="150">
        <v>0</v>
      </c>
      <c r="N376" s="150"/>
      <c r="O376" s="150">
        <v>1000000</v>
      </c>
      <c r="P376" s="150"/>
      <c r="Q376" s="150"/>
      <c r="R376" s="150"/>
      <c r="S376" s="132">
        <f>L376+R376</f>
        <v>1000000</v>
      </c>
    </row>
    <row r="377" spans="2:19" s="5" customFormat="1" ht="15" customHeight="1">
      <c r="B377" s="226">
        <f aca="true" t="shared" si="285" ref="B377">B375+1</f>
        <v>157</v>
      </c>
      <c r="C377" s="210" t="s">
        <v>240</v>
      </c>
      <c r="D377" s="123" t="s">
        <v>241</v>
      </c>
      <c r="E377" s="123" t="s">
        <v>38</v>
      </c>
      <c r="F377" s="228" t="s">
        <v>251</v>
      </c>
      <c r="G377" s="212" t="s">
        <v>40</v>
      </c>
      <c r="H377" s="213" t="s">
        <v>12</v>
      </c>
      <c r="I377" s="223">
        <f>S377</f>
        <v>1000000</v>
      </c>
      <c r="J377" s="150">
        <v>18858.22</v>
      </c>
      <c r="K377" s="150">
        <f>L377+Q377</f>
        <v>1000000</v>
      </c>
      <c r="L377" s="150">
        <f t="shared" si="282"/>
        <v>1000000</v>
      </c>
      <c r="M377" s="150">
        <v>0</v>
      </c>
      <c r="N377" s="150"/>
      <c r="O377" s="150">
        <v>1000000</v>
      </c>
      <c r="P377" s="150"/>
      <c r="Q377" s="150"/>
      <c r="R377" s="150"/>
      <c r="S377" s="132">
        <f>L377+R377</f>
        <v>1000000</v>
      </c>
    </row>
    <row r="378" spans="2:19" s="5" customFormat="1" ht="29.1" customHeight="1">
      <c r="B378" s="226"/>
      <c r="C378" s="210"/>
      <c r="D378" s="125"/>
      <c r="E378" s="125"/>
      <c r="F378" s="228"/>
      <c r="G378" s="212"/>
      <c r="H378" s="213" t="s">
        <v>21</v>
      </c>
      <c r="I378" s="223">
        <f>S378</f>
        <v>1000000</v>
      </c>
      <c r="J378" s="150">
        <v>18858.22</v>
      </c>
      <c r="K378" s="150">
        <f>L378+Q378</f>
        <v>1000000</v>
      </c>
      <c r="L378" s="150">
        <f t="shared" si="282"/>
        <v>1000000</v>
      </c>
      <c r="M378" s="150">
        <v>0</v>
      </c>
      <c r="N378" s="150"/>
      <c r="O378" s="150">
        <v>1000000</v>
      </c>
      <c r="P378" s="150"/>
      <c r="Q378" s="150"/>
      <c r="R378" s="150"/>
      <c r="S378" s="132">
        <f>L378+R378</f>
        <v>1000000</v>
      </c>
    </row>
    <row r="379" spans="2:19" s="1" customFormat="1" ht="15" customHeight="1">
      <c r="B379" s="191" t="s">
        <v>35</v>
      </c>
      <c r="C379" s="192"/>
      <c r="D379" s="193"/>
      <c r="E379" s="193"/>
      <c r="F379" s="193"/>
      <c r="G379" s="194"/>
      <c r="H379" s="56" t="s">
        <v>12</v>
      </c>
      <c r="I379" s="148">
        <f>I381+I383+I385+I387+I389+I391+I393+I395+I397+I399</f>
        <v>2895000</v>
      </c>
      <c r="J379" s="148">
        <f aca="true" t="shared" si="286" ref="J379:Q379">J381+J383+J385+J387+J389+J391+J393+J395+J397+J399</f>
        <v>31992</v>
      </c>
      <c r="K379" s="148">
        <f t="shared" si="286"/>
        <v>2895000</v>
      </c>
      <c r="L379" s="148">
        <f t="shared" si="286"/>
        <v>2895000</v>
      </c>
      <c r="M379" s="148">
        <f t="shared" si="286"/>
        <v>0</v>
      </c>
      <c r="N379" s="148">
        <f t="shared" si="286"/>
        <v>0</v>
      </c>
      <c r="O379" s="148">
        <f t="shared" si="286"/>
        <v>2895000</v>
      </c>
      <c r="P379" s="148">
        <f t="shared" si="286"/>
        <v>0</v>
      </c>
      <c r="Q379" s="148">
        <f t="shared" si="286"/>
        <v>0</v>
      </c>
      <c r="R379" s="148" t="e">
        <f>R381+R383+R385+R387+R389+#REF!+R391+R393+R395+R397+R399</f>
        <v>#REF!</v>
      </c>
      <c r="S379" s="148" t="e">
        <f>S381+S383+S385+S387+S389+#REF!+S391+S393+S395+S397+S399</f>
        <v>#REF!</v>
      </c>
    </row>
    <row r="380" spans="2:19" s="1" customFormat="1" ht="15">
      <c r="B380" s="195"/>
      <c r="C380" s="196"/>
      <c r="D380" s="197"/>
      <c r="E380" s="197"/>
      <c r="F380" s="197"/>
      <c r="G380" s="198"/>
      <c r="H380" s="56" t="s">
        <v>21</v>
      </c>
      <c r="I380" s="148">
        <f>I382+I384+I386+I388+I390+I392+I394+I396+I398+I400</f>
        <v>2895000</v>
      </c>
      <c r="J380" s="148">
        <f aca="true" t="shared" si="287" ref="J380:Q380">J382+J384+J386+J388+J390+J392+J394+J396+J398+J400</f>
        <v>31992</v>
      </c>
      <c r="K380" s="148">
        <f t="shared" si="287"/>
        <v>2895000</v>
      </c>
      <c r="L380" s="148">
        <f t="shared" si="287"/>
        <v>2895000</v>
      </c>
      <c r="M380" s="148">
        <f t="shared" si="287"/>
        <v>0</v>
      </c>
      <c r="N380" s="148">
        <f t="shared" si="287"/>
        <v>0</v>
      </c>
      <c r="O380" s="148">
        <f t="shared" si="287"/>
        <v>2895000</v>
      </c>
      <c r="P380" s="148">
        <f t="shared" si="287"/>
        <v>0</v>
      </c>
      <c r="Q380" s="148">
        <f t="shared" si="287"/>
        <v>0</v>
      </c>
      <c r="R380" s="148" t="e">
        <f>R382+R384+R386+R388+R390+#REF!+R392+R394+R396+R398+R400</f>
        <v>#REF!</v>
      </c>
      <c r="S380" s="148" t="e">
        <f>S382+S384+S386+S388+S390+#REF!+S392+S394+S396+S398+S400</f>
        <v>#REF!</v>
      </c>
    </row>
    <row r="381" spans="2:19" s="7" customFormat="1" ht="15">
      <c r="B381" s="226">
        <f>B377+1</f>
        <v>158</v>
      </c>
      <c r="C381" s="95" t="s">
        <v>240</v>
      </c>
      <c r="D381" s="60" t="s">
        <v>241</v>
      </c>
      <c r="E381" s="123" t="s">
        <v>38</v>
      </c>
      <c r="F381" s="216" t="s">
        <v>252</v>
      </c>
      <c r="G381" s="62" t="s">
        <v>40</v>
      </c>
      <c r="H381" s="63" t="s">
        <v>12</v>
      </c>
      <c r="I381" s="224">
        <f>O381</f>
        <v>55000</v>
      </c>
      <c r="J381" s="132">
        <v>31992</v>
      </c>
      <c r="K381" s="132">
        <f>L381</f>
        <v>55000</v>
      </c>
      <c r="L381" s="150">
        <f aca="true" t="shared" si="288" ref="L381:L394">M381+O381+P381</f>
        <v>55000</v>
      </c>
      <c r="M381" s="132"/>
      <c r="N381" s="132"/>
      <c r="O381" s="132">
        <v>55000</v>
      </c>
      <c r="P381" s="132"/>
      <c r="Q381" s="132"/>
      <c r="R381" s="132"/>
      <c r="S381" s="132">
        <f>K381</f>
        <v>55000</v>
      </c>
    </row>
    <row r="382" spans="2:19" s="7" customFormat="1" ht="24" customHeight="1">
      <c r="B382" s="226"/>
      <c r="C382" s="95"/>
      <c r="D382" s="66"/>
      <c r="E382" s="125"/>
      <c r="F382" s="217"/>
      <c r="G382" s="62"/>
      <c r="H382" s="63" t="s">
        <v>21</v>
      </c>
      <c r="I382" s="224">
        <f>O382</f>
        <v>55000</v>
      </c>
      <c r="J382" s="132">
        <v>31992</v>
      </c>
      <c r="K382" s="132">
        <f>L382</f>
        <v>55000</v>
      </c>
      <c r="L382" s="150">
        <f t="shared" si="288"/>
        <v>55000</v>
      </c>
      <c r="M382" s="132"/>
      <c r="N382" s="132"/>
      <c r="O382" s="132">
        <v>55000</v>
      </c>
      <c r="P382" s="132"/>
      <c r="Q382" s="132"/>
      <c r="R382" s="132"/>
      <c r="S382" s="132">
        <f>K382</f>
        <v>55000</v>
      </c>
    </row>
    <row r="383" spans="2:19" s="6" customFormat="1" ht="30" customHeight="1">
      <c r="B383" s="226">
        <f>B381+1</f>
        <v>159</v>
      </c>
      <c r="C383" s="210" t="s">
        <v>240</v>
      </c>
      <c r="D383" s="123" t="s">
        <v>241</v>
      </c>
      <c r="E383" s="123" t="s">
        <v>38</v>
      </c>
      <c r="F383" s="228" t="s">
        <v>253</v>
      </c>
      <c r="G383" s="212" t="s">
        <v>40</v>
      </c>
      <c r="H383" s="213" t="s">
        <v>12</v>
      </c>
      <c r="I383" s="221">
        <f aca="true" t="shared" si="289" ref="I383:I400">S383</f>
        <v>250000</v>
      </c>
      <c r="J383" s="150"/>
      <c r="K383" s="150">
        <f aca="true" t="shared" si="290" ref="K383:K388">L383+Q383</f>
        <v>250000</v>
      </c>
      <c r="L383" s="150">
        <f t="shared" si="288"/>
        <v>250000</v>
      </c>
      <c r="M383" s="150">
        <v>0</v>
      </c>
      <c r="N383" s="150"/>
      <c r="O383" s="149">
        <v>250000</v>
      </c>
      <c r="P383" s="150"/>
      <c r="Q383" s="150"/>
      <c r="R383" s="150"/>
      <c r="S383" s="132">
        <f aca="true" t="shared" si="291" ref="S383:S394">K383+R383</f>
        <v>250000</v>
      </c>
    </row>
    <row r="384" spans="2:19" s="6" customFormat="1" ht="55.5" customHeight="1">
      <c r="B384" s="226"/>
      <c r="C384" s="210"/>
      <c r="D384" s="125"/>
      <c r="E384" s="125"/>
      <c r="F384" s="228"/>
      <c r="G384" s="212"/>
      <c r="H384" s="213" t="s">
        <v>21</v>
      </c>
      <c r="I384" s="221">
        <f t="shared" si="289"/>
        <v>250000</v>
      </c>
      <c r="J384" s="150"/>
      <c r="K384" s="150">
        <f t="shared" si="290"/>
        <v>250000</v>
      </c>
      <c r="L384" s="150">
        <f t="shared" si="288"/>
        <v>250000</v>
      </c>
      <c r="M384" s="150">
        <v>0</v>
      </c>
      <c r="N384" s="150"/>
      <c r="O384" s="149">
        <v>250000</v>
      </c>
      <c r="P384" s="150"/>
      <c r="Q384" s="150"/>
      <c r="R384" s="150"/>
      <c r="S384" s="132">
        <f t="shared" si="291"/>
        <v>250000</v>
      </c>
    </row>
    <row r="385" spans="2:19" s="1" customFormat="1" ht="15" customHeight="1">
      <c r="B385" s="226">
        <f aca="true" t="shared" si="292" ref="B385">B383+1</f>
        <v>160</v>
      </c>
      <c r="C385" s="95" t="s">
        <v>240</v>
      </c>
      <c r="D385" s="60" t="s">
        <v>241</v>
      </c>
      <c r="E385" s="60" t="s">
        <v>38</v>
      </c>
      <c r="F385" s="88" t="s">
        <v>254</v>
      </c>
      <c r="G385" s="62" t="s">
        <v>40</v>
      </c>
      <c r="H385" s="63" t="s">
        <v>12</v>
      </c>
      <c r="I385" s="221">
        <f t="shared" si="289"/>
        <v>100000</v>
      </c>
      <c r="J385" s="150"/>
      <c r="K385" s="150">
        <f t="shared" si="290"/>
        <v>100000</v>
      </c>
      <c r="L385" s="150">
        <f t="shared" si="288"/>
        <v>100000</v>
      </c>
      <c r="M385" s="150">
        <v>0</v>
      </c>
      <c r="N385" s="150"/>
      <c r="O385" s="150">
        <v>100000</v>
      </c>
      <c r="P385" s="132"/>
      <c r="Q385" s="132"/>
      <c r="R385" s="132"/>
      <c r="S385" s="132">
        <f t="shared" si="291"/>
        <v>100000</v>
      </c>
    </row>
    <row r="386" spans="2:19" s="1" customFormat="1" ht="35.25" customHeight="1">
      <c r="B386" s="226"/>
      <c r="C386" s="95"/>
      <c r="D386" s="66"/>
      <c r="E386" s="66"/>
      <c r="F386" s="88"/>
      <c r="G386" s="62"/>
      <c r="H386" s="63" t="s">
        <v>21</v>
      </c>
      <c r="I386" s="221">
        <f t="shared" si="289"/>
        <v>100000</v>
      </c>
      <c r="J386" s="150"/>
      <c r="K386" s="150">
        <f t="shared" si="290"/>
        <v>100000</v>
      </c>
      <c r="L386" s="150">
        <f t="shared" si="288"/>
        <v>100000</v>
      </c>
      <c r="M386" s="150">
        <v>0</v>
      </c>
      <c r="N386" s="150"/>
      <c r="O386" s="150">
        <v>100000</v>
      </c>
      <c r="P386" s="132"/>
      <c r="Q386" s="132"/>
      <c r="R386" s="132"/>
      <c r="S386" s="132">
        <f t="shared" si="291"/>
        <v>100000</v>
      </c>
    </row>
    <row r="387" spans="2:19" s="5" customFormat="1" ht="24.75" customHeight="1">
      <c r="B387" s="226">
        <f aca="true" t="shared" si="293" ref="B387">B385+1</f>
        <v>161</v>
      </c>
      <c r="C387" s="210" t="s">
        <v>240</v>
      </c>
      <c r="D387" s="123" t="s">
        <v>241</v>
      </c>
      <c r="E387" s="123" t="s">
        <v>38</v>
      </c>
      <c r="F387" s="228" t="s">
        <v>255</v>
      </c>
      <c r="G387" s="212" t="s">
        <v>40</v>
      </c>
      <c r="H387" s="213" t="s">
        <v>12</v>
      </c>
      <c r="I387" s="221">
        <f t="shared" si="289"/>
        <v>285000</v>
      </c>
      <c r="J387" s="150"/>
      <c r="K387" s="150">
        <f t="shared" si="290"/>
        <v>285000</v>
      </c>
      <c r="L387" s="150">
        <f t="shared" si="288"/>
        <v>285000</v>
      </c>
      <c r="M387" s="150">
        <v>0</v>
      </c>
      <c r="N387" s="150"/>
      <c r="O387" s="150">
        <v>285000</v>
      </c>
      <c r="P387" s="150"/>
      <c r="Q387" s="150"/>
      <c r="R387" s="150"/>
      <c r="S387" s="132">
        <f t="shared" si="291"/>
        <v>285000</v>
      </c>
    </row>
    <row r="388" spans="2:19" s="5" customFormat="1" ht="24" customHeight="1">
      <c r="B388" s="226"/>
      <c r="C388" s="210"/>
      <c r="D388" s="125"/>
      <c r="E388" s="125"/>
      <c r="F388" s="228"/>
      <c r="G388" s="212"/>
      <c r="H388" s="213" t="s">
        <v>21</v>
      </c>
      <c r="I388" s="221">
        <f t="shared" si="289"/>
        <v>285000</v>
      </c>
      <c r="J388" s="150"/>
      <c r="K388" s="150">
        <f t="shared" si="290"/>
        <v>285000</v>
      </c>
      <c r="L388" s="150">
        <f t="shared" si="288"/>
        <v>285000</v>
      </c>
      <c r="M388" s="150">
        <v>0</v>
      </c>
      <c r="N388" s="150"/>
      <c r="O388" s="150">
        <v>285000</v>
      </c>
      <c r="P388" s="150"/>
      <c r="Q388" s="150"/>
      <c r="R388" s="150"/>
      <c r="S388" s="132">
        <f t="shared" si="291"/>
        <v>285000</v>
      </c>
    </row>
    <row r="389" spans="2:19" s="8" customFormat="1" ht="17.25" customHeight="1">
      <c r="B389" s="226">
        <f aca="true" t="shared" si="294" ref="B389">B387+1</f>
        <v>162</v>
      </c>
      <c r="C389" s="95" t="s">
        <v>240</v>
      </c>
      <c r="D389" s="60" t="s">
        <v>248</v>
      </c>
      <c r="E389" s="215" t="s">
        <v>38</v>
      </c>
      <c r="F389" s="283" t="s">
        <v>256</v>
      </c>
      <c r="G389" s="212" t="s">
        <v>40</v>
      </c>
      <c r="H389" s="63" t="s">
        <v>12</v>
      </c>
      <c r="I389" s="221">
        <f t="shared" si="289"/>
        <v>690000</v>
      </c>
      <c r="J389" s="281"/>
      <c r="K389" s="150">
        <f aca="true" t="shared" si="295" ref="K389:K394">L389+Q389</f>
        <v>690000</v>
      </c>
      <c r="L389" s="150">
        <f t="shared" si="288"/>
        <v>690000</v>
      </c>
      <c r="M389" s="281"/>
      <c r="N389" s="281"/>
      <c r="O389" s="281">
        <v>690000</v>
      </c>
      <c r="P389" s="281"/>
      <c r="Q389" s="281"/>
      <c r="R389" s="281"/>
      <c r="S389" s="132">
        <f t="shared" si="291"/>
        <v>690000</v>
      </c>
    </row>
    <row r="390" spans="2:19" s="8" customFormat="1" ht="17.25" customHeight="1">
      <c r="B390" s="226"/>
      <c r="C390" s="95"/>
      <c r="D390" s="66"/>
      <c r="E390" s="66"/>
      <c r="F390" s="284"/>
      <c r="G390" s="212"/>
      <c r="H390" s="63" t="s">
        <v>21</v>
      </c>
      <c r="I390" s="221">
        <f t="shared" si="289"/>
        <v>690000</v>
      </c>
      <c r="J390" s="281"/>
      <c r="K390" s="150">
        <f t="shared" si="295"/>
        <v>690000</v>
      </c>
      <c r="L390" s="150">
        <f t="shared" si="288"/>
        <v>690000</v>
      </c>
      <c r="M390" s="281"/>
      <c r="N390" s="281"/>
      <c r="O390" s="281">
        <v>690000</v>
      </c>
      <c r="P390" s="281"/>
      <c r="Q390" s="281"/>
      <c r="R390" s="281"/>
      <c r="S390" s="132">
        <f t="shared" si="291"/>
        <v>690000</v>
      </c>
    </row>
    <row r="391" spans="2:19" s="8" customFormat="1" ht="17.25" customHeight="1">
      <c r="B391" s="226">
        <f aca="true" t="shared" si="296" ref="B391">B389+1</f>
        <v>163</v>
      </c>
      <c r="C391" s="95" t="s">
        <v>240</v>
      </c>
      <c r="D391" s="60" t="s">
        <v>248</v>
      </c>
      <c r="E391" s="60" t="s">
        <v>38</v>
      </c>
      <c r="F391" s="283" t="s">
        <v>257</v>
      </c>
      <c r="G391" s="89" t="s">
        <v>141</v>
      </c>
      <c r="H391" s="63" t="s">
        <v>12</v>
      </c>
      <c r="I391" s="221">
        <f t="shared" si="289"/>
        <v>500000</v>
      </c>
      <c r="J391" s="281"/>
      <c r="K391" s="150">
        <f t="shared" si="295"/>
        <v>500000</v>
      </c>
      <c r="L391" s="150">
        <f t="shared" si="288"/>
        <v>500000</v>
      </c>
      <c r="M391" s="281"/>
      <c r="N391" s="281"/>
      <c r="O391" s="281">
        <v>500000</v>
      </c>
      <c r="P391" s="281"/>
      <c r="Q391" s="281"/>
      <c r="R391" s="281"/>
      <c r="S391" s="132">
        <f t="shared" si="291"/>
        <v>500000</v>
      </c>
    </row>
    <row r="392" spans="2:19" s="8" customFormat="1" ht="17.25" customHeight="1">
      <c r="B392" s="226"/>
      <c r="C392" s="95"/>
      <c r="D392" s="66"/>
      <c r="E392" s="66"/>
      <c r="F392" s="284"/>
      <c r="G392" s="89"/>
      <c r="H392" s="63" t="s">
        <v>21</v>
      </c>
      <c r="I392" s="221">
        <f t="shared" si="289"/>
        <v>500000</v>
      </c>
      <c r="J392" s="281"/>
      <c r="K392" s="150">
        <f t="shared" si="295"/>
        <v>500000</v>
      </c>
      <c r="L392" s="150">
        <f t="shared" si="288"/>
        <v>500000</v>
      </c>
      <c r="M392" s="281"/>
      <c r="N392" s="281"/>
      <c r="O392" s="281">
        <v>500000</v>
      </c>
      <c r="P392" s="281"/>
      <c r="Q392" s="281"/>
      <c r="R392" s="281"/>
      <c r="S392" s="132">
        <f t="shared" si="291"/>
        <v>500000</v>
      </c>
    </row>
    <row r="393" spans="2:19" s="8" customFormat="1" ht="17.25" customHeight="1">
      <c r="B393" s="226">
        <f aca="true" t="shared" si="297" ref="B393">B391+1</f>
        <v>164</v>
      </c>
      <c r="C393" s="95" t="s">
        <v>240</v>
      </c>
      <c r="D393" s="60" t="s">
        <v>248</v>
      </c>
      <c r="E393" s="60" t="s">
        <v>38</v>
      </c>
      <c r="F393" s="283" t="s">
        <v>258</v>
      </c>
      <c r="G393" s="89" t="s">
        <v>141</v>
      </c>
      <c r="H393" s="63" t="s">
        <v>12</v>
      </c>
      <c r="I393" s="221">
        <f t="shared" si="289"/>
        <v>525000</v>
      </c>
      <c r="J393" s="281"/>
      <c r="K393" s="150">
        <f t="shared" si="295"/>
        <v>525000</v>
      </c>
      <c r="L393" s="150">
        <f t="shared" si="288"/>
        <v>525000</v>
      </c>
      <c r="M393" s="281"/>
      <c r="N393" s="281"/>
      <c r="O393" s="281">
        <v>525000</v>
      </c>
      <c r="P393" s="281"/>
      <c r="Q393" s="281"/>
      <c r="R393" s="281"/>
      <c r="S393" s="132">
        <f t="shared" si="291"/>
        <v>525000</v>
      </c>
    </row>
    <row r="394" spans="2:19" s="8" customFormat="1" ht="17.25" customHeight="1">
      <c r="B394" s="226"/>
      <c r="C394" s="95"/>
      <c r="D394" s="66"/>
      <c r="E394" s="66"/>
      <c r="F394" s="284"/>
      <c r="G394" s="89"/>
      <c r="H394" s="63" t="s">
        <v>21</v>
      </c>
      <c r="I394" s="221">
        <f t="shared" si="289"/>
        <v>525000</v>
      </c>
      <c r="J394" s="281"/>
      <c r="K394" s="150">
        <f t="shared" si="295"/>
        <v>525000</v>
      </c>
      <c r="L394" s="150">
        <f t="shared" si="288"/>
        <v>525000</v>
      </c>
      <c r="M394" s="281"/>
      <c r="N394" s="281"/>
      <c r="O394" s="281">
        <v>525000</v>
      </c>
      <c r="P394" s="281"/>
      <c r="Q394" s="281"/>
      <c r="R394" s="281"/>
      <c r="S394" s="132">
        <f t="shared" si="291"/>
        <v>525000</v>
      </c>
    </row>
    <row r="395" spans="2:19" s="8" customFormat="1" ht="17.25" customHeight="1">
      <c r="B395" s="226">
        <f aca="true" t="shared" si="298" ref="B395:B399">B393+1</f>
        <v>165</v>
      </c>
      <c r="C395" s="95" t="s">
        <v>240</v>
      </c>
      <c r="D395" s="60" t="s">
        <v>248</v>
      </c>
      <c r="E395" s="60" t="s">
        <v>38</v>
      </c>
      <c r="F395" s="283" t="s">
        <v>259</v>
      </c>
      <c r="G395" s="89" t="s">
        <v>141</v>
      </c>
      <c r="H395" s="63" t="s">
        <v>12</v>
      </c>
      <c r="I395" s="221">
        <f t="shared" si="289"/>
        <v>245000</v>
      </c>
      <c r="J395" s="281"/>
      <c r="K395" s="150">
        <f aca="true" t="shared" si="299" ref="K395:K400">L395+Q395</f>
        <v>245000</v>
      </c>
      <c r="L395" s="150">
        <f aca="true" t="shared" si="300" ref="L395:L400">M395+O395+P395</f>
        <v>245000</v>
      </c>
      <c r="M395" s="281"/>
      <c r="N395" s="281"/>
      <c r="O395" s="281">
        <v>245000</v>
      </c>
      <c r="P395" s="281"/>
      <c r="Q395" s="281"/>
      <c r="R395" s="281"/>
      <c r="S395" s="132">
        <f aca="true" t="shared" si="301" ref="S395:S400">K395+R395</f>
        <v>245000</v>
      </c>
    </row>
    <row r="396" spans="2:19" s="8" customFormat="1" ht="17.25" customHeight="1">
      <c r="B396" s="226"/>
      <c r="C396" s="95"/>
      <c r="D396" s="66"/>
      <c r="E396" s="66"/>
      <c r="F396" s="284"/>
      <c r="G396" s="89"/>
      <c r="H396" s="63" t="s">
        <v>21</v>
      </c>
      <c r="I396" s="221">
        <f t="shared" si="289"/>
        <v>245000</v>
      </c>
      <c r="J396" s="281"/>
      <c r="K396" s="150">
        <f t="shared" si="299"/>
        <v>245000</v>
      </c>
      <c r="L396" s="150">
        <f t="shared" si="300"/>
        <v>245000</v>
      </c>
      <c r="M396" s="281"/>
      <c r="N396" s="281"/>
      <c r="O396" s="281">
        <v>245000</v>
      </c>
      <c r="P396" s="281"/>
      <c r="Q396" s="281"/>
      <c r="R396" s="281"/>
      <c r="S396" s="132">
        <f t="shared" si="301"/>
        <v>245000</v>
      </c>
    </row>
    <row r="397" spans="2:19" s="8" customFormat="1" ht="17.25" customHeight="1">
      <c r="B397" s="226">
        <f t="shared" si="298"/>
        <v>166</v>
      </c>
      <c r="C397" s="95" t="s">
        <v>240</v>
      </c>
      <c r="D397" s="60" t="s">
        <v>248</v>
      </c>
      <c r="E397" s="60" t="s">
        <v>38</v>
      </c>
      <c r="F397" s="283" t="s">
        <v>260</v>
      </c>
      <c r="G397" s="89" t="s">
        <v>141</v>
      </c>
      <c r="H397" s="63" t="s">
        <v>12</v>
      </c>
      <c r="I397" s="221">
        <f t="shared" si="289"/>
        <v>178000</v>
      </c>
      <c r="J397" s="281"/>
      <c r="K397" s="150">
        <f t="shared" si="299"/>
        <v>178000</v>
      </c>
      <c r="L397" s="150">
        <f t="shared" si="300"/>
        <v>178000</v>
      </c>
      <c r="M397" s="281"/>
      <c r="N397" s="281"/>
      <c r="O397" s="281">
        <v>178000</v>
      </c>
      <c r="P397" s="281"/>
      <c r="Q397" s="281"/>
      <c r="R397" s="281"/>
      <c r="S397" s="132">
        <f t="shared" si="301"/>
        <v>178000</v>
      </c>
    </row>
    <row r="398" spans="2:19" s="8" customFormat="1" ht="17.25" customHeight="1">
      <c r="B398" s="226"/>
      <c r="C398" s="95"/>
      <c r="D398" s="66"/>
      <c r="E398" s="66"/>
      <c r="F398" s="284"/>
      <c r="G398" s="89"/>
      <c r="H398" s="63" t="s">
        <v>21</v>
      </c>
      <c r="I398" s="221">
        <f t="shared" si="289"/>
        <v>178000</v>
      </c>
      <c r="J398" s="281"/>
      <c r="K398" s="150">
        <f t="shared" si="299"/>
        <v>178000</v>
      </c>
      <c r="L398" s="150">
        <f t="shared" si="300"/>
        <v>178000</v>
      </c>
      <c r="M398" s="281"/>
      <c r="N398" s="281"/>
      <c r="O398" s="281">
        <v>178000</v>
      </c>
      <c r="P398" s="281"/>
      <c r="Q398" s="281"/>
      <c r="R398" s="281"/>
      <c r="S398" s="132">
        <f t="shared" si="301"/>
        <v>178000</v>
      </c>
    </row>
    <row r="399" spans="2:19" s="8" customFormat="1" ht="17.25" customHeight="1">
      <c r="B399" s="226">
        <f t="shared" si="298"/>
        <v>167</v>
      </c>
      <c r="C399" s="95" t="s">
        <v>240</v>
      </c>
      <c r="D399" s="60" t="s">
        <v>248</v>
      </c>
      <c r="E399" s="60" t="s">
        <v>38</v>
      </c>
      <c r="F399" s="283" t="s">
        <v>261</v>
      </c>
      <c r="G399" s="89" t="s">
        <v>141</v>
      </c>
      <c r="H399" s="63" t="s">
        <v>12</v>
      </c>
      <c r="I399" s="221">
        <f t="shared" si="289"/>
        <v>67000</v>
      </c>
      <c r="J399" s="281"/>
      <c r="K399" s="150">
        <f t="shared" si="299"/>
        <v>67000</v>
      </c>
      <c r="L399" s="150">
        <f t="shared" si="300"/>
        <v>67000</v>
      </c>
      <c r="M399" s="281"/>
      <c r="N399" s="281"/>
      <c r="O399" s="281">
        <v>67000</v>
      </c>
      <c r="P399" s="281"/>
      <c r="Q399" s="281"/>
      <c r="R399" s="281"/>
      <c r="S399" s="132">
        <f t="shared" si="301"/>
        <v>67000</v>
      </c>
    </row>
    <row r="400" spans="2:19" s="8" customFormat="1" ht="17.25" customHeight="1">
      <c r="B400" s="226"/>
      <c r="C400" s="95"/>
      <c r="D400" s="66"/>
      <c r="E400" s="66"/>
      <c r="F400" s="284"/>
      <c r="G400" s="89"/>
      <c r="H400" s="63" t="s">
        <v>21</v>
      </c>
      <c r="I400" s="221">
        <f t="shared" si="289"/>
        <v>67000</v>
      </c>
      <c r="J400" s="281"/>
      <c r="K400" s="150">
        <f t="shared" si="299"/>
        <v>67000</v>
      </c>
      <c r="L400" s="150">
        <f t="shared" si="300"/>
        <v>67000</v>
      </c>
      <c r="M400" s="281"/>
      <c r="N400" s="281"/>
      <c r="O400" s="281">
        <v>67000</v>
      </c>
      <c r="P400" s="281"/>
      <c r="Q400" s="281"/>
      <c r="R400" s="281"/>
      <c r="S400" s="132">
        <f t="shared" si="301"/>
        <v>67000</v>
      </c>
    </row>
    <row r="401" spans="2:22" s="1" customFormat="1" ht="15" customHeight="1">
      <c r="B401" s="68" t="s">
        <v>262</v>
      </c>
      <c r="C401" s="69"/>
      <c r="D401" s="70"/>
      <c r="E401" s="70"/>
      <c r="F401" s="70"/>
      <c r="G401" s="71"/>
      <c r="H401" s="72" t="s">
        <v>12</v>
      </c>
      <c r="I401" s="151">
        <f>I403+I417+I423</f>
        <v>95514698</v>
      </c>
      <c r="J401" s="151">
        <f>J403+J417+J423</f>
        <v>57855587.51</v>
      </c>
      <c r="K401" s="151">
        <f aca="true" t="shared" si="302" ref="K401:S401">K403+K417+K423</f>
        <v>8269820</v>
      </c>
      <c r="L401" s="151">
        <f t="shared" si="302"/>
        <v>8269820</v>
      </c>
      <c r="M401" s="151">
        <f t="shared" si="302"/>
        <v>0</v>
      </c>
      <c r="N401" s="151">
        <f t="shared" si="302"/>
        <v>0</v>
      </c>
      <c r="O401" s="151">
        <f t="shared" si="302"/>
        <v>7989820</v>
      </c>
      <c r="P401" s="151">
        <f t="shared" si="302"/>
        <v>280000</v>
      </c>
      <c r="Q401" s="151">
        <f t="shared" si="302"/>
        <v>0</v>
      </c>
      <c r="R401" s="151">
        <f t="shared" si="302"/>
        <v>0</v>
      </c>
      <c r="S401" s="151">
        <f t="shared" si="302"/>
        <v>7743820</v>
      </c>
      <c r="U401" s="265"/>
      <c r="V401" s="2"/>
    </row>
    <row r="402" spans="2:22" s="1" customFormat="1" ht="15">
      <c r="B402" s="73"/>
      <c r="C402" s="74"/>
      <c r="D402" s="75"/>
      <c r="E402" s="75"/>
      <c r="F402" s="75"/>
      <c r="G402" s="76"/>
      <c r="H402" s="72" t="s">
        <v>21</v>
      </c>
      <c r="I402" s="151">
        <f>I404+I418+I424</f>
        <v>95514698</v>
      </c>
      <c r="J402" s="151">
        <f>J404+J418+J424</f>
        <v>57855587.51</v>
      </c>
      <c r="K402" s="151">
        <f aca="true" t="shared" si="303" ref="K402:S402">K404+K418+K424</f>
        <v>8269820</v>
      </c>
      <c r="L402" s="151">
        <f t="shared" si="303"/>
        <v>8269820</v>
      </c>
      <c r="M402" s="151">
        <f t="shared" si="303"/>
        <v>0</v>
      </c>
      <c r="N402" s="151">
        <f t="shared" si="303"/>
        <v>0</v>
      </c>
      <c r="O402" s="151">
        <f t="shared" si="303"/>
        <v>7989820</v>
      </c>
      <c r="P402" s="151">
        <f t="shared" si="303"/>
        <v>280000</v>
      </c>
      <c r="Q402" s="151">
        <f t="shared" si="303"/>
        <v>0</v>
      </c>
      <c r="R402" s="151">
        <f t="shared" si="303"/>
        <v>0</v>
      </c>
      <c r="S402" s="151">
        <f t="shared" si="303"/>
        <v>8269820</v>
      </c>
      <c r="U402" s="2"/>
      <c r="V402" s="2"/>
    </row>
    <row r="403" spans="2:21" s="1" customFormat="1" ht="15" customHeight="1">
      <c r="B403" s="191" t="s">
        <v>202</v>
      </c>
      <c r="C403" s="192"/>
      <c r="D403" s="193"/>
      <c r="E403" s="193"/>
      <c r="F403" s="193"/>
      <c r="G403" s="194"/>
      <c r="H403" s="56" t="s">
        <v>12</v>
      </c>
      <c r="I403" s="145">
        <f>I405+I407+I409+I411+I413+I415</f>
        <v>92520698</v>
      </c>
      <c r="J403" s="145">
        <f>J405+J407+J409+J411+J413+J415</f>
        <v>57832836.77</v>
      </c>
      <c r="K403" s="145">
        <f aca="true" t="shared" si="304" ref="K403:S403">K405+K407+K409+K411+K413+K415</f>
        <v>5259820</v>
      </c>
      <c r="L403" s="145">
        <f t="shared" si="304"/>
        <v>5259820</v>
      </c>
      <c r="M403" s="145">
        <f t="shared" si="304"/>
        <v>0</v>
      </c>
      <c r="N403" s="145">
        <f t="shared" si="304"/>
        <v>0</v>
      </c>
      <c r="O403" s="145">
        <f t="shared" si="304"/>
        <v>4979820</v>
      </c>
      <c r="P403" s="145">
        <f t="shared" si="304"/>
        <v>280000</v>
      </c>
      <c r="Q403" s="145">
        <f t="shared" si="304"/>
        <v>0</v>
      </c>
      <c r="R403" s="145">
        <f t="shared" si="304"/>
        <v>0</v>
      </c>
      <c r="S403" s="145">
        <f t="shared" si="304"/>
        <v>5259820</v>
      </c>
      <c r="U403" s="300"/>
    </row>
    <row r="404" spans="2:19" s="1" customFormat="1" ht="15">
      <c r="B404" s="195"/>
      <c r="C404" s="196"/>
      <c r="D404" s="197"/>
      <c r="E404" s="197"/>
      <c r="F404" s="197"/>
      <c r="G404" s="198"/>
      <c r="H404" s="56" t="s">
        <v>21</v>
      </c>
      <c r="I404" s="145">
        <f>I406+I408+I410+I412+I414+I416</f>
        <v>92520698</v>
      </c>
      <c r="J404" s="145">
        <f>J406+J408+J410+J412+J414+J416</f>
        <v>57832836.77</v>
      </c>
      <c r="K404" s="145">
        <f aca="true" t="shared" si="305" ref="K404:S404">K406+K408+K410+K412+K414+K416</f>
        <v>5259820</v>
      </c>
      <c r="L404" s="145">
        <f t="shared" si="305"/>
        <v>5259820</v>
      </c>
      <c r="M404" s="145">
        <f t="shared" si="305"/>
        <v>0</v>
      </c>
      <c r="N404" s="145">
        <f t="shared" si="305"/>
        <v>0</v>
      </c>
      <c r="O404" s="145">
        <f t="shared" si="305"/>
        <v>4979820</v>
      </c>
      <c r="P404" s="145">
        <f t="shared" si="305"/>
        <v>280000</v>
      </c>
      <c r="Q404" s="145">
        <f t="shared" si="305"/>
        <v>0</v>
      </c>
      <c r="R404" s="145">
        <f t="shared" si="305"/>
        <v>0</v>
      </c>
      <c r="S404" s="145">
        <f t="shared" si="305"/>
        <v>5259820</v>
      </c>
    </row>
    <row r="405" spans="2:21" s="5" customFormat="1" ht="27" customHeight="1">
      <c r="B405" s="226">
        <f>B399+1</f>
        <v>168</v>
      </c>
      <c r="C405" s="210" t="s">
        <v>263</v>
      </c>
      <c r="D405" s="245" t="s">
        <v>264</v>
      </c>
      <c r="E405" s="123" t="s">
        <v>205</v>
      </c>
      <c r="F405" s="228" t="s">
        <v>265</v>
      </c>
      <c r="G405" s="212" t="s">
        <v>40</v>
      </c>
      <c r="H405" s="213" t="s">
        <v>12</v>
      </c>
      <c r="I405" s="259">
        <v>33517130</v>
      </c>
      <c r="J405" s="150">
        <v>22691828.66</v>
      </c>
      <c r="K405" s="150">
        <f aca="true" t="shared" si="306" ref="K405:K416">L405+Q405</f>
        <v>500000</v>
      </c>
      <c r="L405" s="150">
        <f aca="true" t="shared" si="307" ref="L405:L416">M405+O405+P405</f>
        <v>500000</v>
      </c>
      <c r="M405" s="150">
        <v>0</v>
      </c>
      <c r="N405" s="150"/>
      <c r="O405" s="150">
        <v>500000</v>
      </c>
      <c r="P405" s="150"/>
      <c r="Q405" s="150"/>
      <c r="R405" s="150">
        <v>0</v>
      </c>
      <c r="S405" s="150">
        <f aca="true" t="shared" si="308" ref="S405:S414">K405+R405</f>
        <v>500000</v>
      </c>
      <c r="U405" s="266"/>
    </row>
    <row r="406" spans="2:21" s="5" customFormat="1" ht="15">
      <c r="B406" s="226"/>
      <c r="C406" s="210"/>
      <c r="D406" s="247"/>
      <c r="E406" s="125"/>
      <c r="F406" s="228"/>
      <c r="G406" s="212"/>
      <c r="H406" s="213" t="s">
        <v>21</v>
      </c>
      <c r="I406" s="259">
        <v>33517130</v>
      </c>
      <c r="J406" s="150">
        <v>22691828.66</v>
      </c>
      <c r="K406" s="150">
        <f t="shared" si="306"/>
        <v>500000</v>
      </c>
      <c r="L406" s="150">
        <f t="shared" si="307"/>
        <v>500000</v>
      </c>
      <c r="M406" s="150">
        <v>0</v>
      </c>
      <c r="N406" s="150"/>
      <c r="O406" s="150">
        <v>500000</v>
      </c>
      <c r="P406" s="150"/>
      <c r="Q406" s="150"/>
      <c r="R406" s="150">
        <v>0</v>
      </c>
      <c r="S406" s="150">
        <f t="shared" si="308"/>
        <v>500000</v>
      </c>
      <c r="U406" s="266"/>
    </row>
    <row r="407" spans="2:27" s="5" customFormat="1" ht="15" customHeight="1">
      <c r="B407" s="226">
        <f>B405+1</f>
        <v>169</v>
      </c>
      <c r="C407" s="210" t="s">
        <v>263</v>
      </c>
      <c r="D407" s="245" t="s">
        <v>264</v>
      </c>
      <c r="E407" s="123" t="s">
        <v>205</v>
      </c>
      <c r="F407" s="228" t="s">
        <v>266</v>
      </c>
      <c r="G407" s="212" t="s">
        <v>40</v>
      </c>
      <c r="H407" s="213" t="s">
        <v>12</v>
      </c>
      <c r="I407" s="259">
        <v>42770866</v>
      </c>
      <c r="J407" s="150">
        <v>22328101.46</v>
      </c>
      <c r="K407" s="150">
        <f t="shared" si="306"/>
        <v>1500000</v>
      </c>
      <c r="L407" s="150">
        <f t="shared" si="307"/>
        <v>1500000</v>
      </c>
      <c r="M407" s="150">
        <v>0</v>
      </c>
      <c r="N407" s="150"/>
      <c r="O407" s="150">
        <v>1500000</v>
      </c>
      <c r="P407" s="150"/>
      <c r="Q407" s="150"/>
      <c r="R407" s="150">
        <v>0</v>
      </c>
      <c r="S407" s="150">
        <f t="shared" si="308"/>
        <v>1500000</v>
      </c>
      <c r="AA407" s="266"/>
    </row>
    <row r="408" spans="2:19" s="5" customFormat="1" ht="21" customHeight="1">
      <c r="B408" s="226"/>
      <c r="C408" s="210"/>
      <c r="D408" s="247"/>
      <c r="E408" s="125"/>
      <c r="F408" s="228"/>
      <c r="G408" s="212"/>
      <c r="H408" s="213" t="s">
        <v>21</v>
      </c>
      <c r="I408" s="259">
        <v>42770866</v>
      </c>
      <c r="J408" s="150">
        <v>22328101.46</v>
      </c>
      <c r="K408" s="150">
        <f t="shared" si="306"/>
        <v>1500000</v>
      </c>
      <c r="L408" s="150">
        <f t="shared" si="307"/>
        <v>1500000</v>
      </c>
      <c r="M408" s="150">
        <v>0</v>
      </c>
      <c r="N408" s="150">
        <v>0</v>
      </c>
      <c r="O408" s="150">
        <v>1500000</v>
      </c>
      <c r="P408" s="150"/>
      <c r="Q408" s="150"/>
      <c r="R408" s="150">
        <v>0</v>
      </c>
      <c r="S408" s="150">
        <f t="shared" si="308"/>
        <v>1500000</v>
      </c>
    </row>
    <row r="409" spans="2:19" s="5" customFormat="1" ht="25.5" customHeight="1">
      <c r="B409" s="226">
        <f aca="true" t="shared" si="309" ref="B409">B407+1</f>
        <v>170</v>
      </c>
      <c r="C409" s="210" t="s">
        <v>263</v>
      </c>
      <c r="D409" s="245" t="s">
        <v>264</v>
      </c>
      <c r="E409" s="123" t="s">
        <v>205</v>
      </c>
      <c r="F409" s="228" t="s">
        <v>267</v>
      </c>
      <c r="G409" s="212" t="s">
        <v>40</v>
      </c>
      <c r="H409" s="213" t="s">
        <v>12</v>
      </c>
      <c r="I409" s="259">
        <v>4268157</v>
      </c>
      <c r="J409" s="150">
        <v>4263503.82</v>
      </c>
      <c r="K409" s="150">
        <f t="shared" si="306"/>
        <v>4200</v>
      </c>
      <c r="L409" s="150">
        <f t="shared" si="307"/>
        <v>4200</v>
      </c>
      <c r="M409" s="150">
        <v>0</v>
      </c>
      <c r="N409" s="150">
        <v>0</v>
      </c>
      <c r="O409" s="150">
        <v>4200</v>
      </c>
      <c r="P409" s="150">
        <v>0</v>
      </c>
      <c r="Q409" s="150"/>
      <c r="R409" s="150">
        <v>0</v>
      </c>
      <c r="S409" s="150">
        <f t="shared" si="308"/>
        <v>4200</v>
      </c>
    </row>
    <row r="410" spans="2:19" s="5" customFormat="1" ht="15">
      <c r="B410" s="226"/>
      <c r="C410" s="210"/>
      <c r="D410" s="247"/>
      <c r="E410" s="125"/>
      <c r="F410" s="228"/>
      <c r="G410" s="212"/>
      <c r="H410" s="213" t="s">
        <v>21</v>
      </c>
      <c r="I410" s="259">
        <v>4268157</v>
      </c>
      <c r="J410" s="150">
        <v>4263503.82</v>
      </c>
      <c r="K410" s="150">
        <f t="shared" si="306"/>
        <v>4200</v>
      </c>
      <c r="L410" s="150">
        <f t="shared" si="307"/>
        <v>4200</v>
      </c>
      <c r="M410" s="150">
        <v>0</v>
      </c>
      <c r="N410" s="150">
        <v>0</v>
      </c>
      <c r="O410" s="150">
        <v>4200</v>
      </c>
      <c r="P410" s="150">
        <v>0</v>
      </c>
      <c r="Q410" s="150"/>
      <c r="R410" s="150">
        <v>0</v>
      </c>
      <c r="S410" s="150">
        <f t="shared" si="308"/>
        <v>4200</v>
      </c>
    </row>
    <row r="411" spans="2:27" s="5" customFormat="1" ht="26.25" customHeight="1">
      <c r="B411" s="226">
        <f aca="true" t="shared" si="310" ref="B411">B409+1</f>
        <v>171</v>
      </c>
      <c r="C411" s="210" t="s">
        <v>263</v>
      </c>
      <c r="D411" s="245" t="s">
        <v>264</v>
      </c>
      <c r="E411" s="123" t="s">
        <v>205</v>
      </c>
      <c r="F411" s="228" t="s">
        <v>268</v>
      </c>
      <c r="G411" s="212" t="s">
        <v>40</v>
      </c>
      <c r="H411" s="213" t="s">
        <v>12</v>
      </c>
      <c r="I411" s="259">
        <v>6156545</v>
      </c>
      <c r="J411" s="150">
        <v>5005613</v>
      </c>
      <c r="K411" s="150">
        <f t="shared" si="306"/>
        <v>1194620</v>
      </c>
      <c r="L411" s="150">
        <f t="shared" si="307"/>
        <v>1194620</v>
      </c>
      <c r="M411" s="150">
        <v>0</v>
      </c>
      <c r="N411" s="150">
        <v>0</v>
      </c>
      <c r="O411" s="150">
        <v>914620</v>
      </c>
      <c r="P411" s="150">
        <v>280000</v>
      </c>
      <c r="Q411" s="150"/>
      <c r="R411" s="150">
        <v>0</v>
      </c>
      <c r="S411" s="150">
        <f t="shared" si="308"/>
        <v>1194620</v>
      </c>
      <c r="AA411" s="266"/>
    </row>
    <row r="412" spans="2:19" s="5" customFormat="1" ht="15">
      <c r="B412" s="226"/>
      <c r="C412" s="210"/>
      <c r="D412" s="247"/>
      <c r="E412" s="125"/>
      <c r="F412" s="228"/>
      <c r="G412" s="212"/>
      <c r="H412" s="213" t="s">
        <v>21</v>
      </c>
      <c r="I412" s="259">
        <v>6156545</v>
      </c>
      <c r="J412" s="150">
        <v>5005613</v>
      </c>
      <c r="K412" s="150">
        <f t="shared" si="306"/>
        <v>1194620</v>
      </c>
      <c r="L412" s="150">
        <f t="shared" si="307"/>
        <v>1194620</v>
      </c>
      <c r="M412" s="150">
        <v>0</v>
      </c>
      <c r="N412" s="150">
        <v>0</v>
      </c>
      <c r="O412" s="150">
        <v>914620</v>
      </c>
      <c r="P412" s="150">
        <v>280000</v>
      </c>
      <c r="Q412" s="150"/>
      <c r="R412" s="150">
        <v>0</v>
      </c>
      <c r="S412" s="150">
        <f t="shared" si="308"/>
        <v>1194620</v>
      </c>
    </row>
    <row r="413" spans="2:19" s="5" customFormat="1" ht="15" customHeight="1">
      <c r="B413" s="226">
        <f aca="true" t="shared" si="311" ref="B413">B411+1</f>
        <v>172</v>
      </c>
      <c r="C413" s="210" t="s">
        <v>263</v>
      </c>
      <c r="D413" s="245" t="s">
        <v>264</v>
      </c>
      <c r="E413" s="123" t="s">
        <v>38</v>
      </c>
      <c r="F413" s="285" t="s">
        <v>269</v>
      </c>
      <c r="G413" s="231" t="s">
        <v>40</v>
      </c>
      <c r="H413" s="213" t="s">
        <v>12</v>
      </c>
      <c r="I413" s="259">
        <v>3808000</v>
      </c>
      <c r="J413" s="150">
        <v>3476745.05</v>
      </c>
      <c r="K413" s="150">
        <f t="shared" si="306"/>
        <v>61000</v>
      </c>
      <c r="L413" s="150">
        <f t="shared" si="307"/>
        <v>61000</v>
      </c>
      <c r="M413" s="150">
        <v>0</v>
      </c>
      <c r="N413" s="150"/>
      <c r="O413" s="150">
        <v>61000</v>
      </c>
      <c r="P413" s="260"/>
      <c r="Q413" s="260"/>
      <c r="R413" s="150">
        <v>0</v>
      </c>
      <c r="S413" s="150">
        <f t="shared" si="308"/>
        <v>61000</v>
      </c>
    </row>
    <row r="414" spans="2:19" s="5" customFormat="1" ht="15">
      <c r="B414" s="226"/>
      <c r="C414" s="210"/>
      <c r="D414" s="247"/>
      <c r="E414" s="125"/>
      <c r="F414" s="285"/>
      <c r="G414" s="231"/>
      <c r="H414" s="213" t="s">
        <v>21</v>
      </c>
      <c r="I414" s="259">
        <v>3808000</v>
      </c>
      <c r="J414" s="150">
        <v>3476745.05</v>
      </c>
      <c r="K414" s="150">
        <f t="shared" si="306"/>
        <v>61000</v>
      </c>
      <c r="L414" s="150">
        <f t="shared" si="307"/>
        <v>61000</v>
      </c>
      <c r="M414" s="150">
        <v>0</v>
      </c>
      <c r="N414" s="150"/>
      <c r="O414" s="150">
        <v>61000</v>
      </c>
      <c r="P414" s="150"/>
      <c r="Q414" s="150"/>
      <c r="R414" s="150">
        <v>0</v>
      </c>
      <c r="S414" s="150">
        <f t="shared" si="308"/>
        <v>61000</v>
      </c>
    </row>
    <row r="415" spans="2:19" s="5" customFormat="1" ht="19.5" customHeight="1">
      <c r="B415" s="226">
        <f aca="true" t="shared" si="312" ref="B415">B413+1</f>
        <v>173</v>
      </c>
      <c r="C415" s="210" t="s">
        <v>263</v>
      </c>
      <c r="D415" s="123" t="s">
        <v>270</v>
      </c>
      <c r="E415" s="123" t="s">
        <v>38</v>
      </c>
      <c r="F415" s="228" t="s">
        <v>271</v>
      </c>
      <c r="G415" s="212" t="s">
        <v>40</v>
      </c>
      <c r="H415" s="213" t="s">
        <v>12</v>
      </c>
      <c r="I415" s="229">
        <v>2000000</v>
      </c>
      <c r="J415" s="150">
        <v>67044.78</v>
      </c>
      <c r="K415" s="150">
        <f t="shared" si="306"/>
        <v>2000000</v>
      </c>
      <c r="L415" s="150">
        <f t="shared" si="307"/>
        <v>2000000</v>
      </c>
      <c r="M415" s="150">
        <v>0</v>
      </c>
      <c r="N415" s="150"/>
      <c r="O415" s="150">
        <v>2000000</v>
      </c>
      <c r="P415" s="150"/>
      <c r="Q415" s="150"/>
      <c r="R415" s="150"/>
      <c r="S415" s="150">
        <f aca="true" t="shared" si="313" ref="S415:S416">K415+R415</f>
        <v>2000000</v>
      </c>
    </row>
    <row r="416" spans="2:19" s="5" customFormat="1" ht="35.1" customHeight="1">
      <c r="B416" s="226"/>
      <c r="C416" s="210"/>
      <c r="D416" s="125"/>
      <c r="E416" s="125"/>
      <c r="F416" s="228"/>
      <c r="G416" s="212"/>
      <c r="H416" s="213" t="s">
        <v>21</v>
      </c>
      <c r="I416" s="229">
        <v>2000000</v>
      </c>
      <c r="J416" s="150">
        <v>67044.78</v>
      </c>
      <c r="K416" s="150">
        <f t="shared" si="306"/>
        <v>2000000</v>
      </c>
      <c r="L416" s="150">
        <f t="shared" si="307"/>
        <v>2000000</v>
      </c>
      <c r="M416" s="150">
        <v>0</v>
      </c>
      <c r="N416" s="150"/>
      <c r="O416" s="150">
        <v>2000000</v>
      </c>
      <c r="P416" s="150"/>
      <c r="Q416" s="150"/>
      <c r="R416" s="150"/>
      <c r="S416" s="150">
        <f t="shared" si="313"/>
        <v>2000000</v>
      </c>
    </row>
    <row r="417" spans="2:19" s="1" customFormat="1" ht="14.25" customHeight="1">
      <c r="B417" s="77" t="s">
        <v>65</v>
      </c>
      <c r="C417" s="78"/>
      <c r="D417" s="79"/>
      <c r="E417" s="79"/>
      <c r="F417" s="79"/>
      <c r="G417" s="80"/>
      <c r="H417" s="56" t="s">
        <v>12</v>
      </c>
      <c r="I417" s="145">
        <f>I419+I421</f>
        <v>960000</v>
      </c>
      <c r="J417" s="145">
        <f>J419+J421</f>
        <v>0</v>
      </c>
      <c r="K417" s="145">
        <f aca="true" t="shared" si="314" ref="K417:S417">K419+K421</f>
        <v>976000</v>
      </c>
      <c r="L417" s="145">
        <f t="shared" si="314"/>
        <v>976000</v>
      </c>
      <c r="M417" s="145">
        <f t="shared" si="314"/>
        <v>0</v>
      </c>
      <c r="N417" s="145">
        <f t="shared" si="314"/>
        <v>0</v>
      </c>
      <c r="O417" s="145">
        <f t="shared" si="314"/>
        <v>976000</v>
      </c>
      <c r="P417" s="145">
        <f t="shared" si="314"/>
        <v>0</v>
      </c>
      <c r="Q417" s="145">
        <f t="shared" si="314"/>
        <v>0</v>
      </c>
      <c r="R417" s="145">
        <f t="shared" si="314"/>
        <v>0</v>
      </c>
      <c r="S417" s="145">
        <f t="shared" si="314"/>
        <v>976000</v>
      </c>
    </row>
    <row r="418" spans="2:19" s="1" customFormat="1" ht="15">
      <c r="B418" s="81"/>
      <c r="C418" s="82"/>
      <c r="D418" s="83"/>
      <c r="E418" s="83"/>
      <c r="F418" s="83"/>
      <c r="G418" s="84"/>
      <c r="H418" s="56" t="s">
        <v>21</v>
      </c>
      <c r="I418" s="145">
        <f>I420+I422</f>
        <v>960000</v>
      </c>
      <c r="J418" s="145">
        <f>J420+J422</f>
        <v>0</v>
      </c>
      <c r="K418" s="145">
        <f aca="true" t="shared" si="315" ref="K418:S418">K420+K422</f>
        <v>976000</v>
      </c>
      <c r="L418" s="145">
        <f t="shared" si="315"/>
        <v>976000</v>
      </c>
      <c r="M418" s="145">
        <f t="shared" si="315"/>
        <v>0</v>
      </c>
      <c r="N418" s="145">
        <f t="shared" si="315"/>
        <v>0</v>
      </c>
      <c r="O418" s="145">
        <f t="shared" si="315"/>
        <v>976000</v>
      </c>
      <c r="P418" s="145">
        <f t="shared" si="315"/>
        <v>0</v>
      </c>
      <c r="Q418" s="145">
        <f t="shared" si="315"/>
        <v>0</v>
      </c>
      <c r="R418" s="145">
        <f t="shared" si="315"/>
        <v>0</v>
      </c>
      <c r="S418" s="145">
        <f t="shared" si="315"/>
        <v>976000</v>
      </c>
    </row>
    <row r="419" spans="2:19" s="2" customFormat="1" ht="23.25" customHeight="1">
      <c r="B419" s="286">
        <f>B415+1</f>
        <v>174</v>
      </c>
      <c r="C419" s="210" t="s">
        <v>263</v>
      </c>
      <c r="D419" s="123" t="s">
        <v>264</v>
      </c>
      <c r="E419" s="123" t="s">
        <v>38</v>
      </c>
      <c r="F419" s="216" t="s">
        <v>272</v>
      </c>
      <c r="G419" s="212" t="s">
        <v>40</v>
      </c>
      <c r="H419" s="63" t="s">
        <v>12</v>
      </c>
      <c r="I419" s="150">
        <v>460000</v>
      </c>
      <c r="J419" s="132"/>
      <c r="K419" s="150">
        <f aca="true" t="shared" si="316" ref="K419:K422">L419+Q419</f>
        <v>476000</v>
      </c>
      <c r="L419" s="150">
        <f>M419+O419+P419</f>
        <v>476000</v>
      </c>
      <c r="M419" s="132"/>
      <c r="N419" s="132"/>
      <c r="O419" s="132">
        <v>476000</v>
      </c>
      <c r="P419" s="132"/>
      <c r="Q419" s="132"/>
      <c r="R419" s="132"/>
      <c r="S419" s="150">
        <f>K419+R419</f>
        <v>476000</v>
      </c>
    </row>
    <row r="420" spans="2:19" s="2" customFormat="1" ht="21" customHeight="1">
      <c r="B420" s="287"/>
      <c r="C420" s="210"/>
      <c r="D420" s="125"/>
      <c r="E420" s="125"/>
      <c r="F420" s="217"/>
      <c r="G420" s="212"/>
      <c r="H420" s="63" t="s">
        <v>21</v>
      </c>
      <c r="I420" s="150">
        <v>460000</v>
      </c>
      <c r="J420" s="132"/>
      <c r="K420" s="150">
        <f t="shared" si="316"/>
        <v>476000</v>
      </c>
      <c r="L420" s="150">
        <f>M420+O420+P420</f>
        <v>476000</v>
      </c>
      <c r="M420" s="132"/>
      <c r="N420" s="132"/>
      <c r="O420" s="132">
        <v>476000</v>
      </c>
      <c r="P420" s="132"/>
      <c r="Q420" s="132"/>
      <c r="R420" s="132"/>
      <c r="S420" s="150">
        <f>K420+R420</f>
        <v>476000</v>
      </c>
    </row>
    <row r="421" spans="2:19" s="5" customFormat="1" ht="15" customHeight="1">
      <c r="B421" s="286">
        <f>B419+1</f>
        <v>175</v>
      </c>
      <c r="C421" s="210" t="s">
        <v>263</v>
      </c>
      <c r="D421" s="123" t="s">
        <v>270</v>
      </c>
      <c r="E421" s="123" t="s">
        <v>38</v>
      </c>
      <c r="F421" s="228" t="s">
        <v>273</v>
      </c>
      <c r="G421" s="212" t="s">
        <v>40</v>
      </c>
      <c r="H421" s="213" t="s">
        <v>12</v>
      </c>
      <c r="I421" s="150">
        <f>K421</f>
        <v>500000</v>
      </c>
      <c r="J421" s="150"/>
      <c r="K421" s="150">
        <f t="shared" si="316"/>
        <v>500000</v>
      </c>
      <c r="L421" s="150">
        <f>M421+O421+P421</f>
        <v>500000</v>
      </c>
      <c r="M421" s="150">
        <v>0</v>
      </c>
      <c r="N421" s="150"/>
      <c r="O421" s="150">
        <v>500000</v>
      </c>
      <c r="P421" s="150"/>
      <c r="Q421" s="150"/>
      <c r="R421" s="150"/>
      <c r="S421" s="150">
        <f aca="true" t="shared" si="317" ref="S421:S422">K421+R421</f>
        <v>500000</v>
      </c>
    </row>
    <row r="422" spans="2:19" s="5" customFormat="1" ht="26.1" customHeight="1">
      <c r="B422" s="287"/>
      <c r="C422" s="210"/>
      <c r="D422" s="125"/>
      <c r="E422" s="125"/>
      <c r="F422" s="228"/>
      <c r="G422" s="212"/>
      <c r="H422" s="213" t="s">
        <v>21</v>
      </c>
      <c r="I422" s="150">
        <f>K422</f>
        <v>500000</v>
      </c>
      <c r="J422" s="150"/>
      <c r="K422" s="150">
        <f t="shared" si="316"/>
        <v>500000</v>
      </c>
      <c r="L422" s="150">
        <f>M422+O422+P422</f>
        <v>500000</v>
      </c>
      <c r="M422" s="150">
        <v>0</v>
      </c>
      <c r="N422" s="150"/>
      <c r="O422" s="150">
        <v>500000</v>
      </c>
      <c r="P422" s="150"/>
      <c r="Q422" s="150"/>
      <c r="R422" s="150"/>
      <c r="S422" s="150">
        <f t="shared" si="317"/>
        <v>500000</v>
      </c>
    </row>
    <row r="423" spans="2:19" s="1" customFormat="1" ht="15" customHeight="1">
      <c r="B423" s="288" t="s">
        <v>93</v>
      </c>
      <c r="C423" s="289"/>
      <c r="D423" s="288"/>
      <c r="E423" s="288"/>
      <c r="F423" s="288"/>
      <c r="G423" s="288"/>
      <c r="H423" s="56" t="s">
        <v>12</v>
      </c>
      <c r="I423" s="145">
        <f>I425+I427+I429+I431+I433+I435+I437+I439+I441</f>
        <v>2034000</v>
      </c>
      <c r="J423" s="145">
        <f>J425+J427+J429+J431+J433+J435+J437+J439+J441</f>
        <v>22750.74</v>
      </c>
      <c r="K423" s="145">
        <f aca="true" t="shared" si="318" ref="K423:S423">K425+K427+K429+K431+K433+K435+K437+K439+K441</f>
        <v>2034000</v>
      </c>
      <c r="L423" s="145">
        <f t="shared" si="318"/>
        <v>2034000</v>
      </c>
      <c r="M423" s="145">
        <f t="shared" si="318"/>
        <v>0</v>
      </c>
      <c r="N423" s="145">
        <f t="shared" si="318"/>
        <v>0</v>
      </c>
      <c r="O423" s="145">
        <f t="shared" si="318"/>
        <v>2034000</v>
      </c>
      <c r="P423" s="145">
        <f t="shared" si="318"/>
        <v>0</v>
      </c>
      <c r="Q423" s="145">
        <f t="shared" si="318"/>
        <v>0</v>
      </c>
      <c r="R423" s="145">
        <f t="shared" si="318"/>
        <v>0</v>
      </c>
      <c r="S423" s="145">
        <f t="shared" si="318"/>
        <v>1508000</v>
      </c>
    </row>
    <row r="424" spans="2:19" s="1" customFormat="1" ht="15">
      <c r="B424" s="288"/>
      <c r="C424" s="289"/>
      <c r="D424" s="288"/>
      <c r="E424" s="288"/>
      <c r="F424" s="288"/>
      <c r="G424" s="288"/>
      <c r="H424" s="56" t="s">
        <v>21</v>
      </c>
      <c r="I424" s="145">
        <f>I426+I428+I430+I432+I434+I436+I438+I440+I442</f>
        <v>2034000</v>
      </c>
      <c r="J424" s="145">
        <f>J426+J428+J430+J432+J434+J436+J438+J440+J442</f>
        <v>22750.74</v>
      </c>
      <c r="K424" s="145">
        <f aca="true" t="shared" si="319" ref="K424:S424">K426+K428+K430+K432+K434+K436+K438+K440+K442</f>
        <v>2034000</v>
      </c>
      <c r="L424" s="145">
        <f t="shared" si="319"/>
        <v>2034000</v>
      </c>
      <c r="M424" s="145">
        <f t="shared" si="319"/>
        <v>0</v>
      </c>
      <c r="N424" s="145">
        <f t="shared" si="319"/>
        <v>0</v>
      </c>
      <c r="O424" s="145">
        <f t="shared" si="319"/>
        <v>2034000</v>
      </c>
      <c r="P424" s="145">
        <f t="shared" si="319"/>
        <v>0</v>
      </c>
      <c r="Q424" s="145">
        <f t="shared" si="319"/>
        <v>0</v>
      </c>
      <c r="R424" s="145">
        <f t="shared" si="319"/>
        <v>0</v>
      </c>
      <c r="S424" s="145">
        <f t="shared" si="319"/>
        <v>2034000</v>
      </c>
    </row>
    <row r="425" spans="2:19" s="5" customFormat="1" ht="15" customHeight="1">
      <c r="B425" s="286">
        <f>B421+1</f>
        <v>176</v>
      </c>
      <c r="C425" s="210" t="s">
        <v>263</v>
      </c>
      <c r="D425" s="123" t="s">
        <v>270</v>
      </c>
      <c r="E425" s="123" t="s">
        <v>38</v>
      </c>
      <c r="F425" s="228" t="s">
        <v>274</v>
      </c>
      <c r="G425" s="212" t="s">
        <v>40</v>
      </c>
      <c r="H425" s="213" t="s">
        <v>12</v>
      </c>
      <c r="I425" s="150">
        <f aca="true" t="shared" si="320" ref="I425:I438">K425</f>
        <v>685000</v>
      </c>
      <c r="J425" s="150"/>
      <c r="K425" s="150">
        <f aca="true" t="shared" si="321" ref="K425:K438">L425+Q425</f>
        <v>685000</v>
      </c>
      <c r="L425" s="150">
        <f aca="true" t="shared" si="322" ref="L425:L438">M425+O425+P425</f>
        <v>685000</v>
      </c>
      <c r="M425" s="150">
        <v>0</v>
      </c>
      <c r="N425" s="150"/>
      <c r="O425" s="150">
        <v>685000</v>
      </c>
      <c r="P425" s="150"/>
      <c r="Q425" s="150"/>
      <c r="R425" s="150"/>
      <c r="S425" s="150">
        <v>685000</v>
      </c>
    </row>
    <row r="426" spans="2:19" s="5" customFormat="1" ht="39.95" customHeight="1">
      <c r="B426" s="287"/>
      <c r="C426" s="210"/>
      <c r="D426" s="125"/>
      <c r="E426" s="125"/>
      <c r="F426" s="228"/>
      <c r="G426" s="212"/>
      <c r="H426" s="213" t="s">
        <v>21</v>
      </c>
      <c r="I426" s="150">
        <f t="shared" si="320"/>
        <v>685000</v>
      </c>
      <c r="J426" s="150"/>
      <c r="K426" s="150">
        <f t="shared" si="321"/>
        <v>685000</v>
      </c>
      <c r="L426" s="150">
        <f t="shared" si="322"/>
        <v>685000</v>
      </c>
      <c r="M426" s="150">
        <v>0</v>
      </c>
      <c r="N426" s="150"/>
      <c r="O426" s="150">
        <v>685000</v>
      </c>
      <c r="P426" s="150"/>
      <c r="Q426" s="150"/>
      <c r="R426" s="150"/>
      <c r="S426" s="150">
        <f aca="true" t="shared" si="323" ref="S426:S434">K426+R426</f>
        <v>685000</v>
      </c>
    </row>
    <row r="427" spans="2:19" s="5" customFormat="1" ht="15" customHeight="1">
      <c r="B427" s="286">
        <f>B425+1</f>
        <v>177</v>
      </c>
      <c r="C427" s="210" t="s">
        <v>263</v>
      </c>
      <c r="D427" s="123" t="s">
        <v>270</v>
      </c>
      <c r="E427" s="123" t="s">
        <v>38</v>
      </c>
      <c r="F427" s="228" t="s">
        <v>275</v>
      </c>
      <c r="G427" s="212" t="s">
        <v>40</v>
      </c>
      <c r="H427" s="213" t="s">
        <v>12</v>
      </c>
      <c r="I427" s="259">
        <f t="shared" si="320"/>
        <v>51000</v>
      </c>
      <c r="J427" s="150">
        <v>22750.74</v>
      </c>
      <c r="K427" s="150">
        <f t="shared" si="321"/>
        <v>51000</v>
      </c>
      <c r="L427" s="150">
        <f t="shared" si="322"/>
        <v>51000</v>
      </c>
      <c r="M427" s="150">
        <v>0</v>
      </c>
      <c r="N427" s="150"/>
      <c r="O427" s="150">
        <v>51000</v>
      </c>
      <c r="P427" s="150"/>
      <c r="Q427" s="150"/>
      <c r="R427" s="150"/>
      <c r="S427" s="150">
        <f t="shared" si="323"/>
        <v>51000</v>
      </c>
    </row>
    <row r="428" spans="2:19" s="5" customFormat="1" ht="41.1" customHeight="1">
      <c r="B428" s="287"/>
      <c r="C428" s="110"/>
      <c r="D428" s="125"/>
      <c r="E428" s="125"/>
      <c r="F428" s="269"/>
      <c r="G428" s="290"/>
      <c r="H428" s="291" t="s">
        <v>21</v>
      </c>
      <c r="I428" s="259">
        <f t="shared" si="320"/>
        <v>51000</v>
      </c>
      <c r="J428" s="282">
        <v>22750.74</v>
      </c>
      <c r="K428" s="150">
        <f t="shared" si="321"/>
        <v>51000</v>
      </c>
      <c r="L428" s="150">
        <f t="shared" si="322"/>
        <v>51000</v>
      </c>
      <c r="M428" s="282">
        <v>0</v>
      </c>
      <c r="N428" s="282"/>
      <c r="O428" s="150">
        <v>51000</v>
      </c>
      <c r="P428" s="150"/>
      <c r="Q428" s="150"/>
      <c r="R428" s="150"/>
      <c r="S428" s="150">
        <f t="shared" si="323"/>
        <v>51000</v>
      </c>
    </row>
    <row r="429" spans="2:19" s="5" customFormat="1" ht="24" customHeight="1">
      <c r="B429" s="286">
        <f aca="true" t="shared" si="324" ref="B429">B427+1</f>
        <v>178</v>
      </c>
      <c r="C429" s="102" t="s">
        <v>263</v>
      </c>
      <c r="D429" s="250" t="s">
        <v>270</v>
      </c>
      <c r="E429" s="250" t="s">
        <v>38</v>
      </c>
      <c r="F429" s="124" t="s">
        <v>276</v>
      </c>
      <c r="G429" s="89" t="s">
        <v>141</v>
      </c>
      <c r="H429" s="63" t="s">
        <v>12</v>
      </c>
      <c r="I429" s="150">
        <f t="shared" si="320"/>
        <v>50000</v>
      </c>
      <c r="J429" s="150"/>
      <c r="K429" s="150">
        <f t="shared" si="321"/>
        <v>50000</v>
      </c>
      <c r="L429" s="150">
        <f t="shared" si="322"/>
        <v>50000</v>
      </c>
      <c r="M429" s="150"/>
      <c r="N429" s="150"/>
      <c r="O429" s="150">
        <v>50000</v>
      </c>
      <c r="P429" s="150"/>
      <c r="Q429" s="150"/>
      <c r="R429" s="150"/>
      <c r="S429" s="150">
        <f t="shared" si="323"/>
        <v>50000</v>
      </c>
    </row>
    <row r="430" spans="2:19" s="5" customFormat="1" ht="15">
      <c r="B430" s="287"/>
      <c r="C430" s="105"/>
      <c r="D430" s="251"/>
      <c r="E430" s="251"/>
      <c r="F430" s="126"/>
      <c r="G430" s="89"/>
      <c r="H430" s="63" t="s">
        <v>21</v>
      </c>
      <c r="I430" s="150">
        <f t="shared" si="320"/>
        <v>50000</v>
      </c>
      <c r="J430" s="150"/>
      <c r="K430" s="150">
        <f t="shared" si="321"/>
        <v>50000</v>
      </c>
      <c r="L430" s="150">
        <f t="shared" si="322"/>
        <v>50000</v>
      </c>
      <c r="M430" s="150"/>
      <c r="N430" s="150"/>
      <c r="O430" s="150">
        <v>50000</v>
      </c>
      <c r="P430" s="150"/>
      <c r="Q430" s="150"/>
      <c r="R430" s="150"/>
      <c r="S430" s="150">
        <f t="shared" si="323"/>
        <v>50000</v>
      </c>
    </row>
    <row r="431" spans="2:19" s="6" customFormat="1" ht="24.75" customHeight="1">
      <c r="B431" s="286">
        <f aca="true" t="shared" si="325" ref="B431">B429+1</f>
        <v>179</v>
      </c>
      <c r="C431" s="110" t="s">
        <v>263</v>
      </c>
      <c r="D431" s="123" t="s">
        <v>270</v>
      </c>
      <c r="E431" s="123" t="s">
        <v>38</v>
      </c>
      <c r="F431" s="124" t="s">
        <v>277</v>
      </c>
      <c r="G431" s="89" t="s">
        <v>141</v>
      </c>
      <c r="H431" s="63" t="s">
        <v>12</v>
      </c>
      <c r="I431" s="150">
        <f t="shared" si="320"/>
        <v>15000</v>
      </c>
      <c r="J431" s="150"/>
      <c r="K431" s="150">
        <f t="shared" si="321"/>
        <v>15000</v>
      </c>
      <c r="L431" s="150">
        <f t="shared" si="322"/>
        <v>15000</v>
      </c>
      <c r="M431" s="150"/>
      <c r="N431" s="150"/>
      <c r="O431" s="150">
        <v>15000</v>
      </c>
      <c r="P431" s="150"/>
      <c r="Q431" s="150"/>
      <c r="R431" s="150"/>
      <c r="S431" s="150">
        <f t="shared" si="323"/>
        <v>15000</v>
      </c>
    </row>
    <row r="432" spans="2:19" s="6" customFormat="1" ht="15">
      <c r="B432" s="287"/>
      <c r="C432" s="112"/>
      <c r="D432" s="125"/>
      <c r="E432" s="125"/>
      <c r="F432" s="126"/>
      <c r="G432" s="89"/>
      <c r="H432" s="63" t="s">
        <v>21</v>
      </c>
      <c r="I432" s="150">
        <f t="shared" si="320"/>
        <v>15000</v>
      </c>
      <c r="J432" s="150"/>
      <c r="K432" s="150">
        <f t="shared" si="321"/>
        <v>15000</v>
      </c>
      <c r="L432" s="150">
        <f t="shared" si="322"/>
        <v>15000</v>
      </c>
      <c r="M432" s="150"/>
      <c r="N432" s="150"/>
      <c r="O432" s="150">
        <v>15000</v>
      </c>
      <c r="P432" s="150"/>
      <c r="Q432" s="150"/>
      <c r="R432" s="150"/>
      <c r="S432" s="150">
        <f t="shared" si="323"/>
        <v>15000</v>
      </c>
    </row>
    <row r="433" spans="2:19" s="6" customFormat="1" ht="25.5" customHeight="1">
      <c r="B433" s="286">
        <f aca="true" t="shared" si="326" ref="B433">B431+1</f>
        <v>180</v>
      </c>
      <c r="C433" s="110" t="s">
        <v>263</v>
      </c>
      <c r="D433" s="123" t="s">
        <v>270</v>
      </c>
      <c r="E433" s="123" t="s">
        <v>38</v>
      </c>
      <c r="F433" s="124" t="s">
        <v>278</v>
      </c>
      <c r="G433" s="89" t="s">
        <v>141</v>
      </c>
      <c r="H433" s="63" t="s">
        <v>12</v>
      </c>
      <c r="I433" s="150">
        <f t="shared" si="320"/>
        <v>17000</v>
      </c>
      <c r="J433" s="150"/>
      <c r="K433" s="150">
        <f t="shared" si="321"/>
        <v>17000</v>
      </c>
      <c r="L433" s="150">
        <f t="shared" si="322"/>
        <v>17000</v>
      </c>
      <c r="M433" s="150"/>
      <c r="N433" s="150"/>
      <c r="O433" s="150">
        <v>17000</v>
      </c>
      <c r="P433" s="150"/>
      <c r="Q433" s="150"/>
      <c r="R433" s="150"/>
      <c r="S433" s="150">
        <f t="shared" si="323"/>
        <v>17000</v>
      </c>
    </row>
    <row r="434" spans="2:19" s="6" customFormat="1" ht="15">
      <c r="B434" s="287"/>
      <c r="C434" s="112"/>
      <c r="D434" s="125"/>
      <c r="E434" s="125"/>
      <c r="F434" s="126"/>
      <c r="G434" s="89"/>
      <c r="H434" s="63" t="s">
        <v>21</v>
      </c>
      <c r="I434" s="150">
        <f t="shared" si="320"/>
        <v>17000</v>
      </c>
      <c r="J434" s="150"/>
      <c r="K434" s="150">
        <f t="shared" si="321"/>
        <v>17000</v>
      </c>
      <c r="L434" s="150">
        <f t="shared" si="322"/>
        <v>17000</v>
      </c>
      <c r="M434" s="150"/>
      <c r="N434" s="150"/>
      <c r="O434" s="150">
        <v>17000</v>
      </c>
      <c r="P434" s="150"/>
      <c r="Q434" s="150"/>
      <c r="R434" s="150"/>
      <c r="S434" s="150">
        <f t="shared" si="323"/>
        <v>17000</v>
      </c>
    </row>
    <row r="435" spans="2:19" s="6" customFormat="1" ht="33" customHeight="1">
      <c r="B435" s="286">
        <f aca="true" t="shared" si="327" ref="B435">B433+1</f>
        <v>181</v>
      </c>
      <c r="C435" s="210" t="s">
        <v>263</v>
      </c>
      <c r="D435" s="123" t="s">
        <v>270</v>
      </c>
      <c r="E435" s="123" t="s">
        <v>38</v>
      </c>
      <c r="F435" s="124" t="s">
        <v>279</v>
      </c>
      <c r="G435" s="89" t="s">
        <v>141</v>
      </c>
      <c r="H435" s="213" t="s">
        <v>12</v>
      </c>
      <c r="I435" s="150">
        <f t="shared" si="320"/>
        <v>21000</v>
      </c>
      <c r="J435" s="150"/>
      <c r="K435" s="150">
        <f t="shared" si="321"/>
        <v>21000</v>
      </c>
      <c r="L435" s="150">
        <f t="shared" si="322"/>
        <v>21000</v>
      </c>
      <c r="M435" s="150">
        <v>0</v>
      </c>
      <c r="N435" s="150"/>
      <c r="O435" s="150">
        <v>21000</v>
      </c>
      <c r="P435" s="150"/>
      <c r="Q435" s="150"/>
      <c r="R435" s="150"/>
      <c r="S435" s="150">
        <v>10000</v>
      </c>
    </row>
    <row r="436" spans="2:19" s="6" customFormat="1" ht="15">
      <c r="B436" s="287"/>
      <c r="C436" s="210"/>
      <c r="D436" s="125"/>
      <c r="E436" s="125"/>
      <c r="F436" s="126"/>
      <c r="G436" s="89"/>
      <c r="H436" s="213" t="s">
        <v>21</v>
      </c>
      <c r="I436" s="150">
        <f t="shared" si="320"/>
        <v>21000</v>
      </c>
      <c r="J436" s="150"/>
      <c r="K436" s="150">
        <f t="shared" si="321"/>
        <v>21000</v>
      </c>
      <c r="L436" s="150">
        <f t="shared" si="322"/>
        <v>21000</v>
      </c>
      <c r="M436" s="150">
        <v>0</v>
      </c>
      <c r="N436" s="150"/>
      <c r="O436" s="150">
        <v>21000</v>
      </c>
      <c r="P436" s="150"/>
      <c r="Q436" s="150"/>
      <c r="R436" s="150"/>
      <c r="S436" s="150">
        <f>K436+R436</f>
        <v>21000</v>
      </c>
    </row>
    <row r="437" spans="2:19" s="6" customFormat="1" ht="15" customHeight="1">
      <c r="B437" s="286">
        <f aca="true" t="shared" si="328" ref="B437">B435+1</f>
        <v>182</v>
      </c>
      <c r="C437" s="210" t="s">
        <v>263</v>
      </c>
      <c r="D437" s="123" t="s">
        <v>270</v>
      </c>
      <c r="E437" s="123" t="s">
        <v>38</v>
      </c>
      <c r="F437" s="124" t="s">
        <v>280</v>
      </c>
      <c r="G437" s="89" t="s">
        <v>141</v>
      </c>
      <c r="H437" s="213" t="s">
        <v>12</v>
      </c>
      <c r="I437" s="150">
        <f t="shared" si="320"/>
        <v>270000</v>
      </c>
      <c r="J437" s="150"/>
      <c r="K437" s="150">
        <f t="shared" si="321"/>
        <v>270000</v>
      </c>
      <c r="L437" s="150">
        <f t="shared" si="322"/>
        <v>270000</v>
      </c>
      <c r="M437" s="150">
        <v>0</v>
      </c>
      <c r="N437" s="150"/>
      <c r="O437" s="150">
        <v>270000</v>
      </c>
      <c r="P437" s="150"/>
      <c r="Q437" s="150"/>
      <c r="R437" s="150"/>
      <c r="S437" s="150">
        <f>K437+R437</f>
        <v>270000</v>
      </c>
    </row>
    <row r="438" spans="2:19" s="6" customFormat="1" ht="24" customHeight="1">
      <c r="B438" s="287"/>
      <c r="C438" s="210"/>
      <c r="D438" s="125"/>
      <c r="E438" s="125"/>
      <c r="F438" s="126"/>
      <c r="G438" s="89"/>
      <c r="H438" s="213" t="s">
        <v>21</v>
      </c>
      <c r="I438" s="150">
        <f t="shared" si="320"/>
        <v>270000</v>
      </c>
      <c r="J438" s="150"/>
      <c r="K438" s="150">
        <f t="shared" si="321"/>
        <v>270000</v>
      </c>
      <c r="L438" s="150">
        <f t="shared" si="322"/>
        <v>270000</v>
      </c>
      <c r="M438" s="150">
        <v>0</v>
      </c>
      <c r="N438" s="150"/>
      <c r="O438" s="150">
        <v>270000</v>
      </c>
      <c r="P438" s="150"/>
      <c r="Q438" s="150"/>
      <c r="R438" s="150"/>
      <c r="S438" s="150">
        <f>K438+R438</f>
        <v>270000</v>
      </c>
    </row>
    <row r="439" spans="2:19" s="6" customFormat="1" ht="24" customHeight="1">
      <c r="B439" s="286">
        <f aca="true" t="shared" si="329" ref="B439">B437+1</f>
        <v>183</v>
      </c>
      <c r="C439" s="210" t="s">
        <v>263</v>
      </c>
      <c r="D439" s="123" t="s">
        <v>270</v>
      </c>
      <c r="E439" s="123" t="s">
        <v>38</v>
      </c>
      <c r="F439" s="124" t="s">
        <v>281</v>
      </c>
      <c r="G439" s="89" t="s">
        <v>141</v>
      </c>
      <c r="H439" s="213" t="s">
        <v>12</v>
      </c>
      <c r="I439" s="150">
        <f aca="true" t="shared" si="330" ref="I439:I442">K439</f>
        <v>525000</v>
      </c>
      <c r="J439" s="150"/>
      <c r="K439" s="150">
        <f aca="true" t="shared" si="331" ref="K439:K442">L439+Q439</f>
        <v>525000</v>
      </c>
      <c r="L439" s="150">
        <f aca="true" t="shared" si="332" ref="L439:L442">M439+O439+P439</f>
        <v>525000</v>
      </c>
      <c r="M439" s="150">
        <v>0</v>
      </c>
      <c r="N439" s="150"/>
      <c r="O439" s="150">
        <v>525000</v>
      </c>
      <c r="P439" s="150"/>
      <c r="Q439" s="150"/>
      <c r="R439" s="150"/>
      <c r="S439" s="150">
        <v>10000</v>
      </c>
    </row>
    <row r="440" spans="2:19" s="6" customFormat="1" ht="15">
      <c r="B440" s="287"/>
      <c r="C440" s="210"/>
      <c r="D440" s="125"/>
      <c r="E440" s="125"/>
      <c r="F440" s="126"/>
      <c r="G440" s="89"/>
      <c r="H440" s="213" t="s">
        <v>21</v>
      </c>
      <c r="I440" s="150">
        <f t="shared" si="330"/>
        <v>525000</v>
      </c>
      <c r="J440" s="150"/>
      <c r="K440" s="150">
        <f t="shared" si="331"/>
        <v>525000</v>
      </c>
      <c r="L440" s="150">
        <f t="shared" si="332"/>
        <v>525000</v>
      </c>
      <c r="M440" s="150">
        <v>0</v>
      </c>
      <c r="N440" s="150"/>
      <c r="O440" s="150">
        <v>525000</v>
      </c>
      <c r="P440" s="150"/>
      <c r="Q440" s="150"/>
      <c r="R440" s="150"/>
      <c r="S440" s="150">
        <f>K440+R440</f>
        <v>525000</v>
      </c>
    </row>
    <row r="441" spans="2:19" s="6" customFormat="1" ht="15" customHeight="1">
      <c r="B441" s="286">
        <f aca="true" t="shared" si="333" ref="B441">B439+1</f>
        <v>184</v>
      </c>
      <c r="C441" s="210" t="s">
        <v>263</v>
      </c>
      <c r="D441" s="123" t="s">
        <v>270</v>
      </c>
      <c r="E441" s="123" t="s">
        <v>38</v>
      </c>
      <c r="F441" s="124" t="s">
        <v>282</v>
      </c>
      <c r="G441" s="89" t="s">
        <v>141</v>
      </c>
      <c r="H441" s="213" t="s">
        <v>12</v>
      </c>
      <c r="I441" s="150">
        <f t="shared" si="330"/>
        <v>400000</v>
      </c>
      <c r="J441" s="150"/>
      <c r="K441" s="150">
        <f t="shared" si="331"/>
        <v>400000</v>
      </c>
      <c r="L441" s="150">
        <f t="shared" si="332"/>
        <v>400000</v>
      </c>
      <c r="M441" s="150">
        <v>0</v>
      </c>
      <c r="N441" s="150"/>
      <c r="O441" s="150">
        <v>400000</v>
      </c>
      <c r="P441" s="150"/>
      <c r="Q441" s="150"/>
      <c r="R441" s="150"/>
      <c r="S441" s="150">
        <f>K441+R441</f>
        <v>400000</v>
      </c>
    </row>
    <row r="442" spans="2:19" s="6" customFormat="1" ht="24" customHeight="1">
      <c r="B442" s="287"/>
      <c r="C442" s="210"/>
      <c r="D442" s="125"/>
      <c r="E442" s="125"/>
      <c r="F442" s="126"/>
      <c r="G442" s="89"/>
      <c r="H442" s="213" t="s">
        <v>21</v>
      </c>
      <c r="I442" s="150">
        <f t="shared" si="330"/>
        <v>400000</v>
      </c>
      <c r="J442" s="150"/>
      <c r="K442" s="150">
        <f t="shared" si="331"/>
        <v>400000</v>
      </c>
      <c r="L442" s="150">
        <f t="shared" si="332"/>
        <v>400000</v>
      </c>
      <c r="M442" s="150">
        <v>0</v>
      </c>
      <c r="N442" s="150"/>
      <c r="O442" s="150">
        <v>400000</v>
      </c>
      <c r="P442" s="150"/>
      <c r="Q442" s="150"/>
      <c r="R442" s="150"/>
      <c r="S442" s="150">
        <f>K442+R442</f>
        <v>400000</v>
      </c>
    </row>
    <row r="443" spans="2:19" s="1" customFormat="1" ht="15.75" customHeight="1">
      <c r="B443" s="292" t="s">
        <v>283</v>
      </c>
      <c r="C443" s="293"/>
      <c r="D443" s="292"/>
      <c r="E443" s="292"/>
      <c r="F443" s="292"/>
      <c r="G443" s="292"/>
      <c r="H443" s="72" t="s">
        <v>12</v>
      </c>
      <c r="I443" s="298">
        <f aca="true" t="shared" si="334" ref="I443:S443">I445</f>
        <v>10000</v>
      </c>
      <c r="J443" s="298">
        <f t="shared" si="334"/>
        <v>0</v>
      </c>
      <c r="K443" s="298">
        <f t="shared" si="334"/>
        <v>10000</v>
      </c>
      <c r="L443" s="298">
        <f t="shared" si="334"/>
        <v>10000</v>
      </c>
      <c r="M443" s="298">
        <f t="shared" si="334"/>
        <v>0</v>
      </c>
      <c r="N443" s="298">
        <f t="shared" si="334"/>
        <v>0</v>
      </c>
      <c r="O443" s="298">
        <f t="shared" si="334"/>
        <v>0</v>
      </c>
      <c r="P443" s="298">
        <f t="shared" si="334"/>
        <v>0</v>
      </c>
      <c r="Q443" s="298">
        <f t="shared" si="334"/>
        <v>10000</v>
      </c>
      <c r="R443" s="298">
        <f t="shared" si="334"/>
        <v>0</v>
      </c>
      <c r="S443" s="298">
        <f t="shared" si="334"/>
        <v>2630000</v>
      </c>
    </row>
    <row r="444" spans="2:19" s="1" customFormat="1" ht="15">
      <c r="B444" s="292"/>
      <c r="C444" s="293"/>
      <c r="D444" s="292"/>
      <c r="E444" s="292"/>
      <c r="F444" s="292"/>
      <c r="G444" s="292"/>
      <c r="H444" s="72" t="s">
        <v>21</v>
      </c>
      <c r="I444" s="298">
        <f>I448</f>
        <v>10000</v>
      </c>
      <c r="J444" s="298">
        <f aca="true" t="shared" si="335" ref="J444:Q444">J448</f>
        <v>0</v>
      </c>
      <c r="K444" s="298">
        <f t="shared" si="335"/>
        <v>10000</v>
      </c>
      <c r="L444" s="298">
        <f t="shared" si="335"/>
        <v>10000</v>
      </c>
      <c r="M444" s="298">
        <f t="shared" si="335"/>
        <v>0</v>
      </c>
      <c r="N444" s="298">
        <f t="shared" si="335"/>
        <v>0</v>
      </c>
      <c r="O444" s="298">
        <f t="shared" si="335"/>
        <v>0</v>
      </c>
      <c r="P444" s="298">
        <f t="shared" si="335"/>
        <v>0</v>
      </c>
      <c r="Q444" s="298">
        <f t="shared" si="335"/>
        <v>10000</v>
      </c>
      <c r="R444" s="298">
        <f aca="true" t="shared" si="336" ref="R444:S444">R446</f>
        <v>0</v>
      </c>
      <c r="S444" s="298">
        <f t="shared" si="336"/>
        <v>2630000</v>
      </c>
    </row>
    <row r="445" spans="2:19" s="1" customFormat="1" ht="15.75" customHeight="1">
      <c r="B445" s="294" t="s">
        <v>93</v>
      </c>
      <c r="C445" s="289"/>
      <c r="D445" s="294"/>
      <c r="E445" s="294"/>
      <c r="F445" s="295"/>
      <c r="G445" s="288"/>
      <c r="H445" s="56" t="s">
        <v>12</v>
      </c>
      <c r="I445" s="145">
        <f>I447</f>
        <v>10000</v>
      </c>
      <c r="J445" s="145">
        <f aca="true" t="shared" si="337" ref="J445:Q445">J447</f>
        <v>0</v>
      </c>
      <c r="K445" s="145">
        <f t="shared" si="337"/>
        <v>10000</v>
      </c>
      <c r="L445" s="145">
        <f t="shared" si="337"/>
        <v>10000</v>
      </c>
      <c r="M445" s="145">
        <f t="shared" si="337"/>
        <v>0</v>
      </c>
      <c r="N445" s="145">
        <f t="shared" si="337"/>
        <v>0</v>
      </c>
      <c r="O445" s="145">
        <f t="shared" si="337"/>
        <v>0</v>
      </c>
      <c r="P445" s="145">
        <f t="shared" si="337"/>
        <v>0</v>
      </c>
      <c r="Q445" s="145">
        <f t="shared" si="337"/>
        <v>10000</v>
      </c>
      <c r="R445" s="145">
        <f>R447+R269+R271+R273+R275+R277</f>
        <v>0</v>
      </c>
      <c r="S445" s="145">
        <f>S447+S269+S271+S273+S275+S277</f>
        <v>2630000</v>
      </c>
    </row>
    <row r="446" spans="2:19" s="1" customFormat="1" ht="15">
      <c r="B446" s="294"/>
      <c r="C446" s="289"/>
      <c r="D446" s="294"/>
      <c r="E446" s="294"/>
      <c r="F446" s="295"/>
      <c r="G446" s="288"/>
      <c r="H446" s="56" t="s">
        <v>21</v>
      </c>
      <c r="I446" s="145">
        <f>I448</f>
        <v>10000</v>
      </c>
      <c r="J446" s="145">
        <f aca="true" t="shared" si="338" ref="J446:Q446">J448</f>
        <v>0</v>
      </c>
      <c r="K446" s="145">
        <f t="shared" si="338"/>
        <v>10000</v>
      </c>
      <c r="L446" s="145">
        <f t="shared" si="338"/>
        <v>10000</v>
      </c>
      <c r="M446" s="145">
        <f t="shared" si="338"/>
        <v>0</v>
      </c>
      <c r="N446" s="145">
        <f t="shared" si="338"/>
        <v>0</v>
      </c>
      <c r="O446" s="145">
        <f t="shared" si="338"/>
        <v>0</v>
      </c>
      <c r="P446" s="145">
        <f t="shared" si="338"/>
        <v>0</v>
      </c>
      <c r="Q446" s="145">
        <f t="shared" si="338"/>
        <v>10000</v>
      </c>
      <c r="R446" s="145">
        <f>R448+R270+R272+R274+R276+R278</f>
        <v>0</v>
      </c>
      <c r="S446" s="145">
        <f>S448+S270+S272+S274+S276+S278</f>
        <v>2630000</v>
      </c>
    </row>
    <row r="447" spans="2:19" s="2" customFormat="1" ht="15" customHeight="1">
      <c r="B447" s="296">
        <f>B441+1</f>
        <v>185</v>
      </c>
      <c r="C447" s="95" t="s">
        <v>284</v>
      </c>
      <c r="D447" s="60" t="s">
        <v>285</v>
      </c>
      <c r="E447" s="60" t="s">
        <v>47</v>
      </c>
      <c r="F447" s="88" t="s">
        <v>286</v>
      </c>
      <c r="G447" s="171" t="s">
        <v>90</v>
      </c>
      <c r="H447" s="63" t="s">
        <v>12</v>
      </c>
      <c r="I447" s="299">
        <f>Q447</f>
        <v>10000</v>
      </c>
      <c r="J447" s="132"/>
      <c r="K447" s="132">
        <f>L447</f>
        <v>10000</v>
      </c>
      <c r="L447" s="132">
        <f>M447+O447+P447+Q447</f>
        <v>10000</v>
      </c>
      <c r="M447" s="132">
        <v>0</v>
      </c>
      <c r="N447" s="132"/>
      <c r="O447" s="132"/>
      <c r="P447" s="132"/>
      <c r="Q447" s="132">
        <v>10000</v>
      </c>
      <c r="R447" s="132"/>
      <c r="S447" s="132">
        <f aca="true" t="shared" si="339" ref="S447:S448">K447+R447</f>
        <v>10000</v>
      </c>
    </row>
    <row r="448" spans="2:19" s="2" customFormat="1" ht="21.95" customHeight="1">
      <c r="B448" s="297"/>
      <c r="C448" s="95"/>
      <c r="D448" s="66"/>
      <c r="E448" s="66"/>
      <c r="F448" s="88"/>
      <c r="G448" s="172"/>
      <c r="H448" s="63" t="s">
        <v>21</v>
      </c>
      <c r="I448" s="299">
        <f>Q448</f>
        <v>10000</v>
      </c>
      <c r="J448" s="132"/>
      <c r="K448" s="132">
        <f aca="true" t="shared" si="340" ref="K448">L448</f>
        <v>10000</v>
      </c>
      <c r="L448" s="132">
        <f>M448+O448+P448+Q448</f>
        <v>10000</v>
      </c>
      <c r="M448" s="132">
        <v>0</v>
      </c>
      <c r="N448" s="132"/>
      <c r="O448" s="132"/>
      <c r="P448" s="132"/>
      <c r="Q448" s="132">
        <v>10000</v>
      </c>
      <c r="R448" s="132"/>
      <c r="S448" s="132">
        <f t="shared" si="339"/>
        <v>10000</v>
      </c>
    </row>
    <row r="450" spans="6:16" ht="15">
      <c r="F450" s="16"/>
      <c r="G450" s="2"/>
      <c r="I450" s="2"/>
      <c r="K450" s="2"/>
      <c r="L450" s="16"/>
      <c r="M450" s="16"/>
      <c r="N450" s="16"/>
      <c r="O450" s="16"/>
      <c r="P450" s="16"/>
    </row>
    <row r="451" spans="6:19" ht="15">
      <c r="F451" s="16"/>
      <c r="G451" s="2"/>
      <c r="I451" s="2"/>
      <c r="K451" s="2"/>
      <c r="L451" s="16"/>
      <c r="M451" s="16"/>
      <c r="N451" s="16"/>
      <c r="O451" s="16"/>
      <c r="P451" s="16"/>
      <c r="Q451" s="300"/>
      <c r="R451" s="157"/>
      <c r="S451" s="157"/>
    </row>
    <row r="452" ht="15">
      <c r="F452" s="16"/>
    </row>
    <row r="453" spans="6:17" ht="15">
      <c r="F453" s="301"/>
      <c r="Q453" s="300"/>
    </row>
    <row r="454" spans="10:17" ht="15">
      <c r="J454" s="2"/>
      <c r="Q454" s="300"/>
    </row>
    <row r="455" spans="10:19" ht="15">
      <c r="J455" s="2"/>
      <c r="S455" s="157"/>
    </row>
    <row r="457" ht="15">
      <c r="Q457" s="300"/>
    </row>
  </sheetData>
  <autoFilter ref="B10:S448"/>
  <mergeCells count="1185">
    <mergeCell ref="B1:S1"/>
    <mergeCell ref="B2:Q2"/>
    <mergeCell ref="B3:Q3"/>
    <mergeCell ref="C4:F4"/>
    <mergeCell ref="C5:F5"/>
    <mergeCell ref="L6:Q6"/>
    <mergeCell ref="M7:Q7"/>
    <mergeCell ref="M8:P8"/>
    <mergeCell ref="L450:P450"/>
    <mergeCell ref="L451:P451"/>
    <mergeCell ref="B6:B9"/>
    <mergeCell ref="B21:B22"/>
    <mergeCell ref="B23:B24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5:B56"/>
    <mergeCell ref="B57:B58"/>
    <mergeCell ref="B59:B60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5:B176"/>
    <mergeCell ref="B177:B178"/>
    <mergeCell ref="B179:B180"/>
    <mergeCell ref="B183:B184"/>
    <mergeCell ref="B185:B186"/>
    <mergeCell ref="B187:B188"/>
    <mergeCell ref="B189:B190"/>
    <mergeCell ref="B191:B192"/>
    <mergeCell ref="B193:B194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7:B258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B283:B284"/>
    <mergeCell ref="B287:B288"/>
    <mergeCell ref="B293:B294"/>
    <mergeCell ref="B295:B296"/>
    <mergeCell ref="B297:B298"/>
    <mergeCell ref="B299:B300"/>
    <mergeCell ref="B301:B302"/>
    <mergeCell ref="B303:B304"/>
    <mergeCell ref="B305:B306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B325:B326"/>
    <mergeCell ref="B327:B328"/>
    <mergeCell ref="B331:B332"/>
    <mergeCell ref="B333:B334"/>
    <mergeCell ref="B337:B338"/>
    <mergeCell ref="B339:B340"/>
    <mergeCell ref="B341:B342"/>
    <mergeCell ref="B343:B344"/>
    <mergeCell ref="B345:B346"/>
    <mergeCell ref="B347:B348"/>
    <mergeCell ref="B349:B350"/>
    <mergeCell ref="B351:B352"/>
    <mergeCell ref="B353:B354"/>
    <mergeCell ref="B355:B356"/>
    <mergeCell ref="B361:B362"/>
    <mergeCell ref="B363:B364"/>
    <mergeCell ref="B365:B366"/>
    <mergeCell ref="B369:B370"/>
    <mergeCell ref="B371:B372"/>
    <mergeCell ref="B373:B374"/>
    <mergeCell ref="B375:B376"/>
    <mergeCell ref="B377:B378"/>
    <mergeCell ref="B381:B382"/>
    <mergeCell ref="B383:B384"/>
    <mergeCell ref="B385:B386"/>
    <mergeCell ref="B387:B388"/>
    <mergeCell ref="B389:B390"/>
    <mergeCell ref="B391:B392"/>
    <mergeCell ref="B393:B394"/>
    <mergeCell ref="B395:B396"/>
    <mergeCell ref="B397:B398"/>
    <mergeCell ref="B399:B400"/>
    <mergeCell ref="B405:B406"/>
    <mergeCell ref="B407:B408"/>
    <mergeCell ref="B409:B410"/>
    <mergeCell ref="B411:B412"/>
    <mergeCell ref="B413:B414"/>
    <mergeCell ref="B415:B416"/>
    <mergeCell ref="B419:B420"/>
    <mergeCell ref="B421:B422"/>
    <mergeCell ref="B425:B426"/>
    <mergeCell ref="B427:B428"/>
    <mergeCell ref="B429:B430"/>
    <mergeCell ref="B431:B432"/>
    <mergeCell ref="B433:B434"/>
    <mergeCell ref="B435:B436"/>
    <mergeCell ref="B437:B438"/>
    <mergeCell ref="B439:B440"/>
    <mergeCell ref="B441:B442"/>
    <mergeCell ref="B447:B448"/>
    <mergeCell ref="C6:C9"/>
    <mergeCell ref="C21:C22"/>
    <mergeCell ref="C23:C24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5:C56"/>
    <mergeCell ref="C57:C58"/>
    <mergeCell ref="C59:C60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5:C176"/>
    <mergeCell ref="C177:C178"/>
    <mergeCell ref="C179:C180"/>
    <mergeCell ref="C183:C184"/>
    <mergeCell ref="C185:C186"/>
    <mergeCell ref="C187:C188"/>
    <mergeCell ref="C189:C190"/>
    <mergeCell ref="C191:C192"/>
    <mergeCell ref="C193:C194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  <mergeCell ref="C255:C256"/>
    <mergeCell ref="C257:C258"/>
    <mergeCell ref="C259:C260"/>
    <mergeCell ref="C261:C262"/>
    <mergeCell ref="C263:C264"/>
    <mergeCell ref="C265:C266"/>
    <mergeCell ref="C267:C268"/>
    <mergeCell ref="C269:C270"/>
    <mergeCell ref="C271:C272"/>
    <mergeCell ref="C273:C274"/>
    <mergeCell ref="C275:C276"/>
    <mergeCell ref="C277:C278"/>
    <mergeCell ref="C283:C284"/>
    <mergeCell ref="C287:C288"/>
    <mergeCell ref="C293:C294"/>
    <mergeCell ref="C295:C296"/>
    <mergeCell ref="C297:C298"/>
    <mergeCell ref="C299:C300"/>
    <mergeCell ref="C301:C302"/>
    <mergeCell ref="C303:C304"/>
    <mergeCell ref="C305:C306"/>
    <mergeCell ref="C307:C308"/>
    <mergeCell ref="C309:C310"/>
    <mergeCell ref="C311:C312"/>
    <mergeCell ref="C313:C314"/>
    <mergeCell ref="C315:C316"/>
    <mergeCell ref="C317:C318"/>
    <mergeCell ref="C319:C320"/>
    <mergeCell ref="C321:C322"/>
    <mergeCell ref="C323:C324"/>
    <mergeCell ref="C325:C326"/>
    <mergeCell ref="C327:C328"/>
    <mergeCell ref="C331:C332"/>
    <mergeCell ref="C333:C334"/>
    <mergeCell ref="C337:C338"/>
    <mergeCell ref="C339:C340"/>
    <mergeCell ref="C341:C342"/>
    <mergeCell ref="C343:C344"/>
    <mergeCell ref="C345:C346"/>
    <mergeCell ref="C347:C348"/>
    <mergeCell ref="C349:C350"/>
    <mergeCell ref="C351:C352"/>
    <mergeCell ref="C353:C354"/>
    <mergeCell ref="C355:C356"/>
    <mergeCell ref="C361:C362"/>
    <mergeCell ref="C363:C364"/>
    <mergeCell ref="C365:C366"/>
    <mergeCell ref="C369:C370"/>
    <mergeCell ref="C371:C372"/>
    <mergeCell ref="C373:C374"/>
    <mergeCell ref="C375:C376"/>
    <mergeCell ref="C377:C378"/>
    <mergeCell ref="C381:C382"/>
    <mergeCell ref="C383:C384"/>
    <mergeCell ref="C385:C386"/>
    <mergeCell ref="C387:C388"/>
    <mergeCell ref="C389:C390"/>
    <mergeCell ref="C391:C392"/>
    <mergeCell ref="C393:C394"/>
    <mergeCell ref="C395:C396"/>
    <mergeCell ref="C397:C398"/>
    <mergeCell ref="C399:C400"/>
    <mergeCell ref="C405:C406"/>
    <mergeCell ref="C407:C408"/>
    <mergeCell ref="C409:C410"/>
    <mergeCell ref="C411:C412"/>
    <mergeCell ref="C413:C414"/>
    <mergeCell ref="C415:C416"/>
    <mergeCell ref="C419:C420"/>
    <mergeCell ref="C421:C422"/>
    <mergeCell ref="C425:C426"/>
    <mergeCell ref="C427:C428"/>
    <mergeCell ref="C429:C430"/>
    <mergeCell ref="C431:C432"/>
    <mergeCell ref="C433:C434"/>
    <mergeCell ref="C435:C436"/>
    <mergeCell ref="C437:C438"/>
    <mergeCell ref="C439:C440"/>
    <mergeCell ref="C441:C442"/>
    <mergeCell ref="C447:C448"/>
    <mergeCell ref="D6:D9"/>
    <mergeCell ref="D21:D22"/>
    <mergeCell ref="D23:D24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5:D56"/>
    <mergeCell ref="D57:D58"/>
    <mergeCell ref="D59:D60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5:D176"/>
    <mergeCell ref="D177:D178"/>
    <mergeCell ref="D179:D180"/>
    <mergeCell ref="D183:D184"/>
    <mergeCell ref="D185:D186"/>
    <mergeCell ref="D187:D188"/>
    <mergeCell ref="D189:D190"/>
    <mergeCell ref="D191:D192"/>
    <mergeCell ref="D193:D194"/>
    <mergeCell ref="D197:D198"/>
    <mergeCell ref="D199:D200"/>
    <mergeCell ref="D201:D202"/>
    <mergeCell ref="D203:D204"/>
    <mergeCell ref="D205:D206"/>
    <mergeCell ref="D207:D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D241:D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271:D272"/>
    <mergeCell ref="D273:D274"/>
    <mergeCell ref="D275:D276"/>
    <mergeCell ref="D277:D278"/>
    <mergeCell ref="D283:D284"/>
    <mergeCell ref="D287:D288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D309:D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31:D332"/>
    <mergeCell ref="D333:D334"/>
    <mergeCell ref="D337:D338"/>
    <mergeCell ref="D339:D340"/>
    <mergeCell ref="D341:D342"/>
    <mergeCell ref="D343:D344"/>
    <mergeCell ref="D345:D346"/>
    <mergeCell ref="D347:D348"/>
    <mergeCell ref="D349:D350"/>
    <mergeCell ref="D351:D352"/>
    <mergeCell ref="D353:D354"/>
    <mergeCell ref="D355:D356"/>
    <mergeCell ref="D361:D362"/>
    <mergeCell ref="D363:D364"/>
    <mergeCell ref="D365:D366"/>
    <mergeCell ref="D369:D370"/>
    <mergeCell ref="D371:D372"/>
    <mergeCell ref="D373:D374"/>
    <mergeCell ref="D375:D376"/>
    <mergeCell ref="D377:D378"/>
    <mergeCell ref="D381:D382"/>
    <mergeCell ref="D383:D384"/>
    <mergeCell ref="D385:D386"/>
    <mergeCell ref="D387:D388"/>
    <mergeCell ref="D389:D390"/>
    <mergeCell ref="D391:D392"/>
    <mergeCell ref="D393:D394"/>
    <mergeCell ref="D395:D396"/>
    <mergeCell ref="D397:D398"/>
    <mergeCell ref="D399:D400"/>
    <mergeCell ref="D405:D406"/>
    <mergeCell ref="D407:D408"/>
    <mergeCell ref="D409:D410"/>
    <mergeCell ref="D411:D412"/>
    <mergeCell ref="D413:D414"/>
    <mergeCell ref="D415:D416"/>
    <mergeCell ref="D419:D420"/>
    <mergeCell ref="D421:D422"/>
    <mergeCell ref="D425:D426"/>
    <mergeCell ref="D427:D428"/>
    <mergeCell ref="D429:D430"/>
    <mergeCell ref="D431:D432"/>
    <mergeCell ref="D433:D434"/>
    <mergeCell ref="D435:D436"/>
    <mergeCell ref="D437:D438"/>
    <mergeCell ref="D439:D440"/>
    <mergeCell ref="D441:D442"/>
    <mergeCell ref="D447:D448"/>
    <mergeCell ref="E6:E9"/>
    <mergeCell ref="E21:E22"/>
    <mergeCell ref="E23:E24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5:E56"/>
    <mergeCell ref="E57:E58"/>
    <mergeCell ref="E59:E60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2"/>
    <mergeCell ref="E153:E154"/>
    <mergeCell ref="E155:E156"/>
    <mergeCell ref="E157:E158"/>
    <mergeCell ref="E159:E160"/>
    <mergeCell ref="E161:E162"/>
    <mergeCell ref="E163:E164"/>
    <mergeCell ref="E165:E166"/>
    <mergeCell ref="E167:E168"/>
    <mergeCell ref="E169:E170"/>
    <mergeCell ref="E175:E176"/>
    <mergeCell ref="E177:E178"/>
    <mergeCell ref="E179:E180"/>
    <mergeCell ref="E183:E184"/>
    <mergeCell ref="E185:E186"/>
    <mergeCell ref="E187:E188"/>
    <mergeCell ref="E189:E190"/>
    <mergeCell ref="E191:E192"/>
    <mergeCell ref="E193:E194"/>
    <mergeCell ref="E197:E198"/>
    <mergeCell ref="E199:E200"/>
    <mergeCell ref="E201:E202"/>
    <mergeCell ref="E203:E204"/>
    <mergeCell ref="E205:E206"/>
    <mergeCell ref="E207:E208"/>
    <mergeCell ref="E209:E210"/>
    <mergeCell ref="E211:E212"/>
    <mergeCell ref="E213:E214"/>
    <mergeCell ref="E215:E216"/>
    <mergeCell ref="E217:E218"/>
    <mergeCell ref="E219:E220"/>
    <mergeCell ref="E221:E222"/>
    <mergeCell ref="E223:E224"/>
    <mergeCell ref="E225:E226"/>
    <mergeCell ref="E227:E228"/>
    <mergeCell ref="E229:E230"/>
    <mergeCell ref="E231:E232"/>
    <mergeCell ref="E233:E234"/>
    <mergeCell ref="E235:E236"/>
    <mergeCell ref="E237:E238"/>
    <mergeCell ref="E239:E240"/>
    <mergeCell ref="E241:E242"/>
    <mergeCell ref="E243:E244"/>
    <mergeCell ref="E245:E246"/>
    <mergeCell ref="E247:E248"/>
    <mergeCell ref="E249:E250"/>
    <mergeCell ref="E251:E252"/>
    <mergeCell ref="E253:E254"/>
    <mergeCell ref="E255:E256"/>
    <mergeCell ref="E257:E258"/>
    <mergeCell ref="E259:E260"/>
    <mergeCell ref="E261:E262"/>
    <mergeCell ref="E263:E264"/>
    <mergeCell ref="E265:E266"/>
    <mergeCell ref="E267:E268"/>
    <mergeCell ref="E269:E270"/>
    <mergeCell ref="E271:E272"/>
    <mergeCell ref="E273:E274"/>
    <mergeCell ref="E275:E276"/>
    <mergeCell ref="E277:E278"/>
    <mergeCell ref="E283:E284"/>
    <mergeCell ref="E287:E288"/>
    <mergeCell ref="E293:E294"/>
    <mergeCell ref="E295:E296"/>
    <mergeCell ref="E297:E298"/>
    <mergeCell ref="E299:E300"/>
    <mergeCell ref="E301:E302"/>
    <mergeCell ref="E303:E304"/>
    <mergeCell ref="E305:E306"/>
    <mergeCell ref="E307:E308"/>
    <mergeCell ref="E309:E310"/>
    <mergeCell ref="E311:E312"/>
    <mergeCell ref="E313:E314"/>
    <mergeCell ref="E315:E316"/>
    <mergeCell ref="E317:E318"/>
    <mergeCell ref="E319:E320"/>
    <mergeCell ref="E321:E322"/>
    <mergeCell ref="E323:E324"/>
    <mergeCell ref="E325:E326"/>
    <mergeCell ref="E327:E328"/>
    <mergeCell ref="E331:E332"/>
    <mergeCell ref="E333:E334"/>
    <mergeCell ref="E337:E338"/>
    <mergeCell ref="E339:E340"/>
    <mergeCell ref="E341:E342"/>
    <mergeCell ref="E343:E344"/>
    <mergeCell ref="E345:E346"/>
    <mergeCell ref="E347:E348"/>
    <mergeCell ref="E349:E350"/>
    <mergeCell ref="E351:E352"/>
    <mergeCell ref="E353:E354"/>
    <mergeCell ref="E355:E356"/>
    <mergeCell ref="E361:E362"/>
    <mergeCell ref="E363:E364"/>
    <mergeCell ref="E365:E366"/>
    <mergeCell ref="E369:E370"/>
    <mergeCell ref="E371:E372"/>
    <mergeCell ref="E373:E374"/>
    <mergeCell ref="E375:E376"/>
    <mergeCell ref="E377:E378"/>
    <mergeCell ref="E381:E382"/>
    <mergeCell ref="E383:E384"/>
    <mergeCell ref="E385:E386"/>
    <mergeCell ref="E387:E388"/>
    <mergeCell ref="E389:E390"/>
    <mergeCell ref="E391:E392"/>
    <mergeCell ref="E393:E394"/>
    <mergeCell ref="E395:E396"/>
    <mergeCell ref="E397:E398"/>
    <mergeCell ref="E399:E400"/>
    <mergeCell ref="E405:E406"/>
    <mergeCell ref="E407:E408"/>
    <mergeCell ref="E409:E410"/>
    <mergeCell ref="E411:E412"/>
    <mergeCell ref="E413:E414"/>
    <mergeCell ref="E415:E416"/>
    <mergeCell ref="E419:E420"/>
    <mergeCell ref="E421:E422"/>
    <mergeCell ref="E425:E426"/>
    <mergeCell ref="E427:E428"/>
    <mergeCell ref="E429:E430"/>
    <mergeCell ref="E431:E432"/>
    <mergeCell ref="E433:E434"/>
    <mergeCell ref="E435:E436"/>
    <mergeCell ref="E437:E438"/>
    <mergeCell ref="E439:E440"/>
    <mergeCell ref="E441:E442"/>
    <mergeCell ref="E447:E448"/>
    <mergeCell ref="F6:F9"/>
    <mergeCell ref="F23:F24"/>
    <mergeCell ref="F29:F30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5:F56"/>
    <mergeCell ref="F57:F58"/>
    <mergeCell ref="F59:F60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9:F100"/>
    <mergeCell ref="F101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45:F146"/>
    <mergeCell ref="F147:F148"/>
    <mergeCell ref="F149:F150"/>
    <mergeCell ref="F151:F152"/>
    <mergeCell ref="F153:F154"/>
    <mergeCell ref="F155:F156"/>
    <mergeCell ref="F157:F158"/>
    <mergeCell ref="F159:F160"/>
    <mergeCell ref="F161:F162"/>
    <mergeCell ref="F163:F164"/>
    <mergeCell ref="F165:F166"/>
    <mergeCell ref="F167:F168"/>
    <mergeCell ref="F169:F170"/>
    <mergeCell ref="F175:F176"/>
    <mergeCell ref="F177:F178"/>
    <mergeCell ref="F179:F180"/>
    <mergeCell ref="F183:F184"/>
    <mergeCell ref="F185:F186"/>
    <mergeCell ref="F187:F188"/>
    <mergeCell ref="F189:F190"/>
    <mergeCell ref="F191:F192"/>
    <mergeCell ref="F193:F194"/>
    <mergeCell ref="F197:F198"/>
    <mergeCell ref="F199:F200"/>
    <mergeCell ref="F201:F202"/>
    <mergeCell ref="F203:F204"/>
    <mergeCell ref="F205:F206"/>
    <mergeCell ref="F207:F208"/>
    <mergeCell ref="F209:F210"/>
    <mergeCell ref="F211:F212"/>
    <mergeCell ref="F213:F214"/>
    <mergeCell ref="F215:F216"/>
    <mergeCell ref="F217:F218"/>
    <mergeCell ref="F219:F220"/>
    <mergeCell ref="F221:F222"/>
    <mergeCell ref="F223:F224"/>
    <mergeCell ref="F225:F226"/>
    <mergeCell ref="F227:F228"/>
    <mergeCell ref="F229:F230"/>
    <mergeCell ref="F231:F232"/>
    <mergeCell ref="F233:F234"/>
    <mergeCell ref="F235:F236"/>
    <mergeCell ref="F237:F238"/>
    <mergeCell ref="F239:F240"/>
    <mergeCell ref="F241:F242"/>
    <mergeCell ref="F243:F244"/>
    <mergeCell ref="F245:F246"/>
    <mergeCell ref="F247:F248"/>
    <mergeCell ref="F249:F250"/>
    <mergeCell ref="F251:F252"/>
    <mergeCell ref="F253:F254"/>
    <mergeCell ref="F255:F256"/>
    <mergeCell ref="F257:F258"/>
    <mergeCell ref="F259:F260"/>
    <mergeCell ref="F261:F262"/>
    <mergeCell ref="F263:F264"/>
    <mergeCell ref="F265:F266"/>
    <mergeCell ref="F267:F268"/>
    <mergeCell ref="F269:F270"/>
    <mergeCell ref="F271:F272"/>
    <mergeCell ref="F273:F274"/>
    <mergeCell ref="F275:F276"/>
    <mergeCell ref="F277:F278"/>
    <mergeCell ref="F283:F284"/>
    <mergeCell ref="F287:F288"/>
    <mergeCell ref="F293:F294"/>
    <mergeCell ref="F295:F296"/>
    <mergeCell ref="F297:F298"/>
    <mergeCell ref="F299:F300"/>
    <mergeCell ref="F301:F302"/>
    <mergeCell ref="F303:F304"/>
    <mergeCell ref="F305:F306"/>
    <mergeCell ref="F307:F308"/>
    <mergeCell ref="F309:F310"/>
    <mergeCell ref="F311:F312"/>
    <mergeCell ref="F313:F314"/>
    <mergeCell ref="F315:F316"/>
    <mergeCell ref="F317:F318"/>
    <mergeCell ref="F319:F320"/>
    <mergeCell ref="F321:F322"/>
    <mergeCell ref="F323:F324"/>
    <mergeCell ref="F325:F326"/>
    <mergeCell ref="F327:F328"/>
    <mergeCell ref="F331:F332"/>
    <mergeCell ref="F333:F334"/>
    <mergeCell ref="F337:F338"/>
    <mergeCell ref="F339:F340"/>
    <mergeCell ref="F341:F342"/>
    <mergeCell ref="F343:F344"/>
    <mergeCell ref="F345:F346"/>
    <mergeCell ref="F347:F348"/>
    <mergeCell ref="F349:F350"/>
    <mergeCell ref="F351:F352"/>
    <mergeCell ref="F353:F354"/>
    <mergeCell ref="F355:F356"/>
    <mergeCell ref="F361:F362"/>
    <mergeCell ref="F363:F364"/>
    <mergeCell ref="F365:F366"/>
    <mergeCell ref="F369:F370"/>
    <mergeCell ref="F371:F372"/>
    <mergeCell ref="F373:F374"/>
    <mergeCell ref="F375:F376"/>
    <mergeCell ref="F377:F378"/>
    <mergeCell ref="F381:F382"/>
    <mergeCell ref="F383:F384"/>
    <mergeCell ref="F385:F386"/>
    <mergeCell ref="F387:F388"/>
    <mergeCell ref="F389:F390"/>
    <mergeCell ref="F391:F392"/>
    <mergeCell ref="F393:F394"/>
    <mergeCell ref="F395:F396"/>
    <mergeCell ref="F397:F398"/>
    <mergeCell ref="F399:F400"/>
    <mergeCell ref="F405:F406"/>
    <mergeCell ref="F407:F408"/>
    <mergeCell ref="F409:F410"/>
    <mergeCell ref="F411:F412"/>
    <mergeCell ref="F413:F414"/>
    <mergeCell ref="F415:F416"/>
    <mergeCell ref="F419:F420"/>
    <mergeCell ref="F421:F422"/>
    <mergeCell ref="F425:F426"/>
    <mergeCell ref="F427:F428"/>
    <mergeCell ref="F429:F430"/>
    <mergeCell ref="F431:F432"/>
    <mergeCell ref="F433:F434"/>
    <mergeCell ref="F435:F436"/>
    <mergeCell ref="F437:F438"/>
    <mergeCell ref="F439:F440"/>
    <mergeCell ref="F441:F442"/>
    <mergeCell ref="F447:F448"/>
    <mergeCell ref="G6:G9"/>
    <mergeCell ref="G23:G24"/>
    <mergeCell ref="G29:G30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5:G56"/>
    <mergeCell ref="G57:G58"/>
    <mergeCell ref="G59:G60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21:G122"/>
    <mergeCell ref="G123:G124"/>
    <mergeCell ref="G125:G126"/>
    <mergeCell ref="G127:G128"/>
    <mergeCell ref="G129:G130"/>
    <mergeCell ref="G131:G132"/>
    <mergeCell ref="G133:G134"/>
    <mergeCell ref="G135:G136"/>
    <mergeCell ref="G137:G138"/>
    <mergeCell ref="G139:G140"/>
    <mergeCell ref="G141:G142"/>
    <mergeCell ref="G143:G144"/>
    <mergeCell ref="G145:G146"/>
    <mergeCell ref="G147:G148"/>
    <mergeCell ref="G149:G150"/>
    <mergeCell ref="G151:G152"/>
    <mergeCell ref="G153:G154"/>
    <mergeCell ref="G155:G156"/>
    <mergeCell ref="G157:G158"/>
    <mergeCell ref="G159:G160"/>
    <mergeCell ref="G161:G162"/>
    <mergeCell ref="G163:G164"/>
    <mergeCell ref="G165:G166"/>
    <mergeCell ref="G167:G168"/>
    <mergeCell ref="G169:G170"/>
    <mergeCell ref="G175:G176"/>
    <mergeCell ref="G177:G178"/>
    <mergeCell ref="G179:G180"/>
    <mergeCell ref="G183:G184"/>
    <mergeCell ref="G185:G186"/>
    <mergeCell ref="G187:G188"/>
    <mergeCell ref="G189:G190"/>
    <mergeCell ref="G191:G192"/>
    <mergeCell ref="G193:G194"/>
    <mergeCell ref="G197:G198"/>
    <mergeCell ref="G199:G200"/>
    <mergeCell ref="G201:G202"/>
    <mergeCell ref="G203:G204"/>
    <mergeCell ref="G205:G206"/>
    <mergeCell ref="G207:G208"/>
    <mergeCell ref="G209:G210"/>
    <mergeCell ref="G211:G212"/>
    <mergeCell ref="G213:G214"/>
    <mergeCell ref="G215:G216"/>
    <mergeCell ref="G217:G218"/>
    <mergeCell ref="G219:G220"/>
    <mergeCell ref="G221:G222"/>
    <mergeCell ref="G223:G224"/>
    <mergeCell ref="G225:G226"/>
    <mergeCell ref="G227:G228"/>
    <mergeCell ref="G229:G230"/>
    <mergeCell ref="G231:G232"/>
    <mergeCell ref="G233:G234"/>
    <mergeCell ref="G235:G236"/>
    <mergeCell ref="G237:G238"/>
    <mergeCell ref="G239:G240"/>
    <mergeCell ref="G241:G242"/>
    <mergeCell ref="G243:G244"/>
    <mergeCell ref="G245:G246"/>
    <mergeCell ref="G247:G248"/>
    <mergeCell ref="G249:G250"/>
    <mergeCell ref="G251:G252"/>
    <mergeCell ref="G253:G254"/>
    <mergeCell ref="G255:G256"/>
    <mergeCell ref="G257:G258"/>
    <mergeCell ref="G259:G260"/>
    <mergeCell ref="G261:G262"/>
    <mergeCell ref="G263:G264"/>
    <mergeCell ref="G265:G266"/>
    <mergeCell ref="G267:G268"/>
    <mergeCell ref="G269:G270"/>
    <mergeCell ref="G271:G272"/>
    <mergeCell ref="G273:G274"/>
    <mergeCell ref="G275:G276"/>
    <mergeCell ref="G277:G278"/>
    <mergeCell ref="G283:G284"/>
    <mergeCell ref="G287:G288"/>
    <mergeCell ref="G293:G294"/>
    <mergeCell ref="G295:G296"/>
    <mergeCell ref="G297:G298"/>
    <mergeCell ref="G299:G300"/>
    <mergeCell ref="G301:G302"/>
    <mergeCell ref="G303:G304"/>
    <mergeCell ref="G305:G306"/>
    <mergeCell ref="G307:G308"/>
    <mergeCell ref="G309:G310"/>
    <mergeCell ref="G311:G312"/>
    <mergeCell ref="G313:G314"/>
    <mergeCell ref="G315:G316"/>
    <mergeCell ref="G317:G318"/>
    <mergeCell ref="G319:G320"/>
    <mergeCell ref="G321:G322"/>
    <mergeCell ref="G323:G324"/>
    <mergeCell ref="G325:G326"/>
    <mergeCell ref="G327:G328"/>
    <mergeCell ref="G331:G332"/>
    <mergeCell ref="G333:G334"/>
    <mergeCell ref="G337:G338"/>
    <mergeCell ref="G339:G340"/>
    <mergeCell ref="G341:G342"/>
    <mergeCell ref="G343:G344"/>
    <mergeCell ref="G345:G346"/>
    <mergeCell ref="G347:G348"/>
    <mergeCell ref="G349:G350"/>
    <mergeCell ref="G351:G352"/>
    <mergeCell ref="G353:G354"/>
    <mergeCell ref="G355:G356"/>
    <mergeCell ref="G361:G362"/>
    <mergeCell ref="G363:G364"/>
    <mergeCell ref="G365:G366"/>
    <mergeCell ref="G369:G370"/>
    <mergeCell ref="G371:G372"/>
    <mergeCell ref="G373:G374"/>
    <mergeCell ref="G375:G376"/>
    <mergeCell ref="G377:G378"/>
    <mergeCell ref="G381:G382"/>
    <mergeCell ref="G383:G384"/>
    <mergeCell ref="G385:G386"/>
    <mergeCell ref="G387:G388"/>
    <mergeCell ref="G389:G390"/>
    <mergeCell ref="G391:G392"/>
    <mergeCell ref="G393:G394"/>
    <mergeCell ref="G395:G396"/>
    <mergeCell ref="G397:G398"/>
    <mergeCell ref="G399:G400"/>
    <mergeCell ref="G405:G406"/>
    <mergeCell ref="G407:G408"/>
    <mergeCell ref="G409:G410"/>
    <mergeCell ref="G411:G412"/>
    <mergeCell ref="G413:G414"/>
    <mergeCell ref="G415:G416"/>
    <mergeCell ref="G419:G420"/>
    <mergeCell ref="G421:G422"/>
    <mergeCell ref="G425:G426"/>
    <mergeCell ref="G427:G428"/>
    <mergeCell ref="G429:G430"/>
    <mergeCell ref="G431:G432"/>
    <mergeCell ref="G433:G434"/>
    <mergeCell ref="G435:G436"/>
    <mergeCell ref="G437:G438"/>
    <mergeCell ref="G439:G440"/>
    <mergeCell ref="G441:G442"/>
    <mergeCell ref="G447:G448"/>
    <mergeCell ref="H6:H7"/>
    <mergeCell ref="H8:H9"/>
    <mergeCell ref="I6:I9"/>
    <mergeCell ref="J6:J9"/>
    <mergeCell ref="K6:K9"/>
    <mergeCell ref="L7:L9"/>
    <mergeCell ref="Q8:Q9"/>
    <mergeCell ref="R6:R9"/>
    <mergeCell ref="S6:S9"/>
    <mergeCell ref="B367:G368"/>
    <mergeCell ref="B401:G402"/>
    <mergeCell ref="B403:G404"/>
    <mergeCell ref="B417:G418"/>
    <mergeCell ref="B445:G446"/>
    <mergeCell ref="B423:G424"/>
    <mergeCell ref="B443:G444"/>
    <mergeCell ref="B195:G196"/>
    <mergeCell ref="B171:G172"/>
    <mergeCell ref="B181:G182"/>
    <mergeCell ref="F51:G52"/>
    <mergeCell ref="B53:G54"/>
    <mergeCell ref="B379:G380"/>
    <mergeCell ref="B11:G12"/>
    <mergeCell ref="B13:G14"/>
    <mergeCell ref="B15:G16"/>
    <mergeCell ref="B17:G18"/>
    <mergeCell ref="B19:G20"/>
    <mergeCell ref="F21:G22"/>
    <mergeCell ref="B25:G26"/>
    <mergeCell ref="B27:G28"/>
    <mergeCell ref="F31:G32"/>
    <mergeCell ref="B61:G62"/>
    <mergeCell ref="F97:G98"/>
    <mergeCell ref="B173:G174"/>
    <mergeCell ref="B279:G280"/>
    <mergeCell ref="B285:G286"/>
    <mergeCell ref="B281:G282"/>
    <mergeCell ref="B289:G290"/>
    <mergeCell ref="B291:G292"/>
    <mergeCell ref="B329:G330"/>
    <mergeCell ref="B335:G336"/>
    <mergeCell ref="B357:G358"/>
    <mergeCell ref="B359:G360"/>
  </mergeCells>
  <printOptions/>
  <pageMargins left="0.196850393700787" right="0.196850393700787" top="0.748031496062992" bottom="0.196850393700787" header="0.31496062992126" footer="0.196850393700787"/>
  <pageSetup horizontalDpi="600" verticalDpi="600" orientation="landscape" paperSize="9" scale="74"/>
  <rowBreaks count="13" manualBreakCount="13">
    <brk id="38" max="16383" man="1"/>
    <brk id="72" max="16383" man="1"/>
    <brk id="94" max="16383" man="1"/>
    <brk id="118" max="16383" man="1"/>
    <brk id="140" max="16383" man="1"/>
    <brk id="174" max="16383" man="1"/>
    <brk id="202" max="16383" man="1"/>
    <brk id="260" max="16383" man="1"/>
    <brk id="286" max="16383" man="1"/>
    <brk id="314" max="16383" man="1"/>
    <brk id="346" max="16383" man="1"/>
    <brk id="374" max="16383" man="1"/>
    <brk id="40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ionut.vasile</dc:creator>
  <cp:keywords/>
  <dc:description/>
  <cp:lastModifiedBy>VirginiaAdam</cp:lastModifiedBy>
  <cp:lastPrinted>2024-01-18T11:39:00Z</cp:lastPrinted>
  <dcterms:created xsi:type="dcterms:W3CDTF">2024-01-10T09:56:00Z</dcterms:created>
  <dcterms:modified xsi:type="dcterms:W3CDTF">2024-01-26T10:58:41Z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969B8F3C578148DEA18AF0DEBE8EB8B2_13</vt:lpwstr>
  </property>
  <property fmtid="{D5CDD505-2E9C-101B-9397-08002B2CF9AE}" pid="3" name="KSOProductBuildVer">
    <vt:lpwstr>1033-12.2.0.13431</vt:lpwstr>
  </property>
</Properties>
</file>